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gustin.orozco\Desktop\"/>
    </mc:Choice>
  </mc:AlternateContent>
  <bookViews>
    <workbookView xWindow="0" yWindow="0" windowWidth="24255" windowHeight="10860"/>
  </bookViews>
  <sheets>
    <sheet name="Juicios 2017" sheetId="13" r:id="rId1"/>
    <sheet name="Juicios 2016" sheetId="10" r:id="rId2"/>
    <sheet name="Juicios 2015 " sheetId="11" r:id="rId3"/>
    <sheet name="Juicios 2014" sheetId="2" r:id="rId4"/>
    <sheet name="Juicios 2013" sheetId="5" r:id="rId5"/>
    <sheet name="Juicios 2012" sheetId="6" r:id="rId6"/>
    <sheet name="Juicios 2011" sheetId="7" r:id="rId7"/>
  </sheets>
  <definedNames>
    <definedName name="_xlnm.Print_Area" localSheetId="6">'Juicios 2011'!$B$1:$AA$28</definedName>
    <definedName name="_xlnm.Print_Area" localSheetId="5">'Juicios 2012'!$B$1:$AG$54</definedName>
    <definedName name="_xlnm.Print_Area" localSheetId="4">'Juicios 2013'!$B$1:$AG$60</definedName>
    <definedName name="_xlnm.Print_Area" localSheetId="3">'Juicios 2014'!$B$1:$AG$60</definedName>
    <definedName name="_xlnm.Print_Area" localSheetId="2">'Juicios 2015 '!$B$1:$AG$60</definedName>
    <definedName name="_xlnm.Print_Area" localSheetId="1">'Juicios 2016'!$B$1:$AG$61</definedName>
    <definedName name="_xlnm.Print_Area" localSheetId="0">'Juicios 2017'!$B$1:$AG$61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13" l="1"/>
  <c r="K53" i="13"/>
  <c r="L53" i="13"/>
  <c r="M53" i="13"/>
  <c r="I53" i="13"/>
  <c r="E53" i="13" l="1"/>
  <c r="F53" i="13"/>
  <c r="G53" i="13"/>
  <c r="H53" i="13"/>
  <c r="D53" i="13"/>
  <c r="AD31" i="13" l="1"/>
  <c r="AE31" i="13"/>
  <c r="AF31" i="13"/>
  <c r="AC31" i="13"/>
  <c r="AG29" i="13" l="1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31" i="13" l="1"/>
  <c r="AB31" i="13"/>
  <c r="AA31" i="13"/>
  <c r="Z31" i="13"/>
  <c r="Y31" i="13"/>
  <c r="X31" i="13"/>
  <c r="T31" i="13" l="1"/>
  <c r="U31" i="13"/>
  <c r="V31" i="13"/>
  <c r="W31" i="13"/>
  <c r="S31" i="13"/>
  <c r="M31" i="13" l="1"/>
  <c r="L31" i="13"/>
  <c r="K31" i="13"/>
  <c r="J31" i="13"/>
  <c r="I31" i="13"/>
  <c r="E31" i="13" l="1"/>
  <c r="F31" i="13"/>
  <c r="G31" i="13"/>
  <c r="H31" i="13"/>
  <c r="D31" i="13"/>
  <c r="AG31" i="2" l="1"/>
  <c r="AG53" i="2"/>
  <c r="E31" i="10" l="1"/>
  <c r="F31" i="10"/>
  <c r="G31" i="10"/>
  <c r="H13" i="10"/>
  <c r="H31" i="10" s="1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D31" i="10"/>
  <c r="D31" i="5"/>
  <c r="I31" i="5"/>
  <c r="N31" i="5"/>
  <c r="S31" i="5"/>
  <c r="X31" i="5"/>
  <c r="AC31" i="5"/>
  <c r="D53" i="5"/>
  <c r="I53" i="5"/>
  <c r="N53" i="5"/>
  <c r="S53" i="5"/>
  <c r="X53" i="5"/>
  <c r="AC53" i="5"/>
  <c r="G13" i="11"/>
  <c r="L13" i="11"/>
  <c r="Q13" i="11"/>
  <c r="V13" i="11"/>
  <c r="AG13" i="11"/>
  <c r="AG31" i="11" s="1"/>
  <c r="G14" i="11"/>
  <c r="G31" i="11" s="1"/>
  <c r="L14" i="11"/>
  <c r="Q14" i="11"/>
  <c r="V14" i="11"/>
  <c r="AG14" i="11"/>
  <c r="G15" i="11"/>
  <c r="L15" i="11"/>
  <c r="Q15" i="11"/>
  <c r="Q31" i="11" s="1"/>
  <c r="V15" i="11"/>
  <c r="V31" i="11" s="1"/>
  <c r="AG15" i="11"/>
  <c r="G16" i="11"/>
  <c r="L16" i="11"/>
  <c r="Q16" i="11"/>
  <c r="V16" i="11"/>
  <c r="AG16" i="11"/>
  <c r="G17" i="11"/>
  <c r="L17" i="11"/>
  <c r="L31" i="11" s="1"/>
  <c r="Q17" i="11"/>
  <c r="V17" i="11"/>
  <c r="AG17" i="11"/>
  <c r="G18" i="11"/>
  <c r="L18" i="11"/>
  <c r="Q18" i="11"/>
  <c r="V18" i="11"/>
  <c r="AC18" i="11"/>
  <c r="AC31" i="11" s="1"/>
  <c r="AD18" i="11"/>
  <c r="AE18" i="11"/>
  <c r="AF18" i="11"/>
  <c r="AG18" i="11"/>
  <c r="G19" i="11"/>
  <c r="L19" i="11"/>
  <c r="Q19" i="11"/>
  <c r="V19" i="11"/>
  <c r="AC19" i="11"/>
  <c r="AD19" i="11"/>
  <c r="AG19" i="11" s="1"/>
  <c r="AE19" i="11"/>
  <c r="AF19" i="11"/>
  <c r="G20" i="11"/>
  <c r="L20" i="11"/>
  <c r="Q20" i="11"/>
  <c r="V20" i="11"/>
  <c r="AC20" i="11"/>
  <c r="AD20" i="11"/>
  <c r="AE20" i="11"/>
  <c r="AG20" i="11" s="1"/>
  <c r="AF20" i="11"/>
  <c r="G21" i="11"/>
  <c r="L21" i="11"/>
  <c r="Q21" i="11"/>
  <c r="V21" i="11"/>
  <c r="AC21" i="11"/>
  <c r="AD21" i="11"/>
  <c r="AD31" i="11" s="1"/>
  <c r="AE21" i="11"/>
  <c r="AF21" i="11"/>
  <c r="AG21" i="11"/>
  <c r="G22" i="11"/>
  <c r="L22" i="11"/>
  <c r="Q22" i="11"/>
  <c r="V22" i="11"/>
  <c r="AG22" i="11"/>
  <c r="G23" i="11"/>
  <c r="L23" i="11"/>
  <c r="Q23" i="11"/>
  <c r="V23" i="11"/>
  <c r="AG23" i="11"/>
  <c r="G24" i="11"/>
  <c r="L24" i="11"/>
  <c r="Q24" i="11"/>
  <c r="V24" i="11"/>
  <c r="AG24" i="11"/>
  <c r="G25" i="11"/>
  <c r="L25" i="11"/>
  <c r="Q25" i="11"/>
  <c r="V25" i="11"/>
  <c r="AG25" i="11"/>
  <c r="G26" i="11"/>
  <c r="L26" i="11"/>
  <c r="Q26" i="11"/>
  <c r="V26" i="11"/>
  <c r="AC26" i="11"/>
  <c r="AD26" i="11"/>
  <c r="AE26" i="11"/>
  <c r="AF26" i="11"/>
  <c r="AG26" i="11"/>
  <c r="G27" i="11"/>
  <c r="L27" i="11"/>
  <c r="Q27" i="11"/>
  <c r="V27" i="11"/>
  <c r="AG27" i="11"/>
  <c r="G28" i="11"/>
  <c r="L28" i="11"/>
  <c r="Q28" i="11"/>
  <c r="V28" i="11"/>
  <c r="AG28" i="11"/>
  <c r="G29" i="11"/>
  <c r="L29" i="11"/>
  <c r="Q29" i="11"/>
  <c r="V29" i="11"/>
  <c r="AG29" i="11"/>
  <c r="D31" i="11"/>
  <c r="E31" i="11"/>
  <c r="F31" i="11"/>
  <c r="H31" i="11"/>
  <c r="I31" i="11"/>
  <c r="J31" i="11"/>
  <c r="K31" i="11"/>
  <c r="M31" i="11"/>
  <c r="N31" i="11"/>
  <c r="O31" i="11"/>
  <c r="P31" i="11"/>
  <c r="R31" i="11"/>
  <c r="S31" i="11"/>
  <c r="T31" i="11"/>
  <c r="U31" i="11"/>
  <c r="W31" i="11"/>
  <c r="X31" i="11"/>
  <c r="Y31" i="11"/>
  <c r="Z31" i="11"/>
  <c r="AA31" i="11"/>
  <c r="AB31" i="11"/>
  <c r="AE31" i="11"/>
  <c r="AF31" i="11"/>
  <c r="H35" i="11"/>
  <c r="M35" i="11"/>
  <c r="W35" i="11"/>
  <c r="AB35" i="11"/>
  <c r="AG35" i="11"/>
  <c r="H36" i="11"/>
  <c r="H53" i="11" s="1"/>
  <c r="M36" i="11"/>
  <c r="W36" i="11"/>
  <c r="AB36" i="11"/>
  <c r="AG36" i="11"/>
  <c r="H37" i="11"/>
  <c r="M37" i="11"/>
  <c r="W37" i="11"/>
  <c r="AB37" i="11"/>
  <c r="AG37" i="11"/>
  <c r="H38" i="11"/>
  <c r="M38" i="11"/>
  <c r="W38" i="11"/>
  <c r="AB38" i="11"/>
  <c r="AG38" i="11"/>
  <c r="H39" i="11"/>
  <c r="M39" i="11"/>
  <c r="W39" i="11"/>
  <c r="AB39" i="11"/>
  <c r="AG39" i="11"/>
  <c r="H40" i="11"/>
  <c r="J40" i="11"/>
  <c r="K40" i="11"/>
  <c r="L40" i="11"/>
  <c r="L53" i="11" s="1"/>
  <c r="M40" i="11"/>
  <c r="N40" i="11"/>
  <c r="N53" i="11" s="1"/>
  <c r="O40" i="11"/>
  <c r="P40" i="11"/>
  <c r="Q40" i="11"/>
  <c r="R40" i="11"/>
  <c r="S40" i="11"/>
  <c r="T40" i="11"/>
  <c r="W40" i="11" s="1"/>
  <c r="U40" i="11"/>
  <c r="U53" i="11" s="1"/>
  <c r="V40" i="11"/>
  <c r="V53" i="11" s="1"/>
  <c r="X40" i="11"/>
  <c r="Y40" i="11"/>
  <c r="Z40" i="11"/>
  <c r="AB40" i="11" s="1"/>
  <c r="AA40" i="11"/>
  <c r="AC40" i="11"/>
  <c r="AC53" i="11" s="1"/>
  <c r="AD40" i="11"/>
  <c r="AD53" i="11" s="1"/>
  <c r="AE40" i="11"/>
  <c r="AF40" i="11"/>
  <c r="H41" i="11"/>
  <c r="J41" i="11"/>
  <c r="K41" i="11"/>
  <c r="L41" i="11"/>
  <c r="M41" i="11"/>
  <c r="N41" i="11"/>
  <c r="O41" i="11"/>
  <c r="P41" i="11"/>
  <c r="R41" i="11" s="1"/>
  <c r="Q41" i="11"/>
  <c r="Q53" i="11" s="1"/>
  <c r="S41" i="11"/>
  <c r="T41" i="11"/>
  <c r="W41" i="11" s="1"/>
  <c r="U41" i="11"/>
  <c r="V41" i="11"/>
  <c r="X41" i="11"/>
  <c r="X53" i="11" s="1"/>
  <c r="Y41" i="11"/>
  <c r="Y53" i="11" s="1"/>
  <c r="Z41" i="11"/>
  <c r="AA41" i="11"/>
  <c r="AB41" i="11"/>
  <c r="AC41" i="11"/>
  <c r="AD41" i="11"/>
  <c r="AE41" i="11"/>
  <c r="AF41" i="11"/>
  <c r="AF53" i="11" s="1"/>
  <c r="AG41" i="11"/>
  <c r="H42" i="11"/>
  <c r="J42" i="11"/>
  <c r="M42" i="11" s="1"/>
  <c r="K42" i="11"/>
  <c r="L42" i="11"/>
  <c r="N42" i="11"/>
  <c r="O42" i="11"/>
  <c r="P42" i="11"/>
  <c r="R42" i="11" s="1"/>
  <c r="Q42" i="11"/>
  <c r="S42" i="11"/>
  <c r="T42" i="11"/>
  <c r="W42" i="11" s="1"/>
  <c r="U42" i="11"/>
  <c r="V42" i="11"/>
  <c r="X42" i="11"/>
  <c r="Y42" i="11"/>
  <c r="Z42" i="11"/>
  <c r="AA42" i="11"/>
  <c r="AB42" i="11"/>
  <c r="AC42" i="11"/>
  <c r="AD42" i="11"/>
  <c r="AE42" i="11"/>
  <c r="AG42" i="11" s="1"/>
  <c r="AF42" i="11"/>
  <c r="H43" i="11"/>
  <c r="J43" i="11"/>
  <c r="M43" i="11" s="1"/>
  <c r="K43" i="11"/>
  <c r="L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AB43" i="11" s="1"/>
  <c r="Z43" i="11"/>
  <c r="AA43" i="11"/>
  <c r="AC43" i="11"/>
  <c r="AD43" i="11"/>
  <c r="AE43" i="11"/>
  <c r="AG43" i="11" s="1"/>
  <c r="AF43" i="11"/>
  <c r="H44" i="11"/>
  <c r="M44" i="11"/>
  <c r="W44" i="11"/>
  <c r="AB44" i="11"/>
  <c r="AG44" i="11"/>
  <c r="H45" i="11"/>
  <c r="M45" i="11"/>
  <c r="W45" i="11"/>
  <c r="AB45" i="11"/>
  <c r="AG45" i="11"/>
  <c r="H46" i="11"/>
  <c r="M46" i="11"/>
  <c r="W46" i="11"/>
  <c r="AB46" i="11"/>
  <c r="AG46" i="11"/>
  <c r="H47" i="11"/>
  <c r="M47" i="11"/>
  <c r="W47" i="11"/>
  <c r="AB47" i="11"/>
  <c r="AG47" i="11"/>
  <c r="H48" i="11"/>
  <c r="J48" i="11"/>
  <c r="K48" i="11"/>
  <c r="L48" i="11"/>
  <c r="M48" i="11"/>
  <c r="N48" i="11"/>
  <c r="O48" i="11"/>
  <c r="P48" i="11"/>
  <c r="Q48" i="11"/>
  <c r="R48" i="11"/>
  <c r="S48" i="11"/>
  <c r="T48" i="11"/>
  <c r="W48" i="11" s="1"/>
  <c r="U48" i="11"/>
  <c r="V48" i="11"/>
  <c r="X48" i="11"/>
  <c r="Y48" i="11"/>
  <c r="Z48" i="11"/>
  <c r="AB48" i="11" s="1"/>
  <c r="AA48" i="11"/>
  <c r="AC48" i="11"/>
  <c r="AD48" i="11"/>
  <c r="AG48" i="11" s="1"/>
  <c r="H49" i="11"/>
  <c r="M49" i="11"/>
  <c r="W49" i="11"/>
  <c r="AB49" i="11"/>
  <c r="AG49" i="11"/>
  <c r="H50" i="11"/>
  <c r="M50" i="11"/>
  <c r="W50" i="11"/>
  <c r="AB50" i="11"/>
  <c r="AG50" i="11"/>
  <c r="H51" i="11"/>
  <c r="M51" i="11"/>
  <c r="W51" i="11"/>
  <c r="AB51" i="11"/>
  <c r="AG51" i="11"/>
  <c r="D53" i="11"/>
  <c r="E53" i="11"/>
  <c r="F53" i="11"/>
  <c r="G53" i="11"/>
  <c r="I53" i="11"/>
  <c r="J53" i="11"/>
  <c r="K53" i="11"/>
  <c r="O53" i="11"/>
  <c r="S53" i="11"/>
  <c r="Z53" i="11"/>
  <c r="AA53" i="11"/>
  <c r="AE53" i="11"/>
  <c r="AF35" i="2"/>
  <c r="AF53" i="2" s="1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E53" i="2"/>
  <c r="AD53" i="2"/>
  <c r="AC53" i="2"/>
  <c r="AB53" i="2"/>
  <c r="AA35" i="2"/>
  <c r="AA36" i="2"/>
  <c r="AA37" i="2"/>
  <c r="AA53" i="2" s="1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Z53" i="2"/>
  <c r="Y53" i="2"/>
  <c r="X53" i="2"/>
  <c r="L17" i="2"/>
  <c r="L16" i="2"/>
  <c r="L15" i="2"/>
  <c r="L14" i="2"/>
  <c r="L13" i="2"/>
  <c r="G26" i="2"/>
  <c r="G21" i="2"/>
  <c r="G20" i="2"/>
  <c r="G19" i="2"/>
  <c r="G18" i="2"/>
  <c r="G17" i="2"/>
  <c r="G16" i="2"/>
  <c r="G15" i="2"/>
  <c r="G14" i="2"/>
  <c r="G31" i="2" s="1"/>
  <c r="G13" i="2"/>
  <c r="Q44" i="2"/>
  <c r="Q35" i="2"/>
  <c r="Q53" i="2" s="1"/>
  <c r="W53" i="2"/>
  <c r="V35" i="2"/>
  <c r="V36" i="2"/>
  <c r="V37" i="2"/>
  <c r="V53" i="2" s="1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U53" i="2"/>
  <c r="T53" i="2"/>
  <c r="S53" i="2"/>
  <c r="R53" i="2"/>
  <c r="Q36" i="2"/>
  <c r="Q37" i="2"/>
  <c r="Q38" i="2"/>
  <c r="Q39" i="2"/>
  <c r="Q40" i="2"/>
  <c r="Q41" i="2"/>
  <c r="Q42" i="2"/>
  <c r="Q43" i="2"/>
  <c r="Q45" i="2"/>
  <c r="Q46" i="2"/>
  <c r="Q47" i="2"/>
  <c r="Q48" i="2"/>
  <c r="Q49" i="2"/>
  <c r="Q50" i="2"/>
  <c r="Q51" i="2"/>
  <c r="P53" i="2"/>
  <c r="O53" i="2"/>
  <c r="N53" i="2"/>
  <c r="AG53" i="5"/>
  <c r="AF35" i="5"/>
  <c r="AF36" i="5"/>
  <c r="AF53" i="5" s="1"/>
  <c r="AF37" i="5"/>
  <c r="AF38" i="5"/>
  <c r="AF39" i="5"/>
  <c r="AF40" i="5"/>
  <c r="AF42" i="5"/>
  <c r="AF43" i="5"/>
  <c r="AF44" i="5"/>
  <c r="AF45" i="5"/>
  <c r="AF46" i="5"/>
  <c r="AF47" i="5"/>
  <c r="AF48" i="5"/>
  <c r="AF49" i="5"/>
  <c r="AF50" i="5"/>
  <c r="AF51" i="5"/>
  <c r="AE53" i="5"/>
  <c r="AD53" i="5"/>
  <c r="AB53" i="5"/>
  <c r="AA40" i="5"/>
  <c r="AA53" i="5" s="1"/>
  <c r="AA43" i="5"/>
  <c r="Z53" i="5"/>
  <c r="Y53" i="5"/>
  <c r="W53" i="5"/>
  <c r="V40" i="5"/>
  <c r="V43" i="5"/>
  <c r="V53" i="5"/>
  <c r="U53" i="5"/>
  <c r="T53" i="5"/>
  <c r="R53" i="5"/>
  <c r="Q40" i="5"/>
  <c r="Q53" i="5" s="1"/>
  <c r="Q43" i="5"/>
  <c r="P53" i="5"/>
  <c r="O53" i="5"/>
  <c r="M53" i="5"/>
  <c r="L40" i="5"/>
  <c r="L43" i="5"/>
  <c r="L53" i="5"/>
  <c r="K53" i="5"/>
  <c r="J53" i="5"/>
  <c r="H53" i="5"/>
  <c r="G40" i="5"/>
  <c r="G53" i="5" s="1"/>
  <c r="G43" i="5"/>
  <c r="F53" i="5"/>
  <c r="E53" i="5"/>
  <c r="AG31" i="5"/>
  <c r="AF18" i="5"/>
  <c r="AF21" i="5"/>
  <c r="AF31" i="5"/>
  <c r="AE31" i="5"/>
  <c r="AD31" i="5"/>
  <c r="AB31" i="5"/>
  <c r="AA18" i="5"/>
  <c r="AA31" i="5" s="1"/>
  <c r="AA21" i="5"/>
  <c r="Z31" i="5"/>
  <c r="Y31" i="5"/>
  <c r="W31" i="5"/>
  <c r="V18" i="5"/>
  <c r="V21" i="5"/>
  <c r="V31" i="5"/>
  <c r="U31" i="5"/>
  <c r="T31" i="5"/>
  <c r="R31" i="5"/>
  <c r="Q18" i="5"/>
  <c r="Q31" i="5" s="1"/>
  <c r="Q21" i="5"/>
  <c r="P31" i="5"/>
  <c r="O31" i="5"/>
  <c r="M31" i="5"/>
  <c r="L18" i="5"/>
  <c r="L21" i="5"/>
  <c r="L31" i="5"/>
  <c r="K31" i="5"/>
  <c r="J31" i="5"/>
  <c r="H31" i="5"/>
  <c r="G31" i="5"/>
  <c r="F31" i="5"/>
  <c r="E31" i="5"/>
  <c r="AG47" i="6"/>
  <c r="AF32" i="6"/>
  <c r="AF47" i="6" s="1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E47" i="6"/>
  <c r="AD47" i="6"/>
  <c r="AC47" i="6"/>
  <c r="AB47" i="6"/>
  <c r="AA32" i="6"/>
  <c r="AA33" i="6"/>
  <c r="AA47" i="6" s="1"/>
  <c r="AA34" i="6"/>
  <c r="AA35" i="6"/>
  <c r="AA36" i="6"/>
  <c r="AA37" i="6"/>
  <c r="AA38" i="6"/>
  <c r="AA39" i="6"/>
  <c r="AA40" i="6"/>
  <c r="AA41" i="6"/>
  <c r="AA42" i="6"/>
  <c r="AA43" i="6"/>
  <c r="AA44" i="6"/>
  <c r="AA45" i="6"/>
  <c r="Z47" i="6"/>
  <c r="Y47" i="6"/>
  <c r="X47" i="6"/>
  <c r="W47" i="6"/>
  <c r="V32" i="6"/>
  <c r="V33" i="6"/>
  <c r="V34" i="6"/>
  <c r="V35" i="6"/>
  <c r="V36" i="6"/>
  <c r="V37" i="6"/>
  <c r="V38" i="6"/>
  <c r="V39" i="6"/>
  <c r="V47" i="6" s="1"/>
  <c r="V40" i="6"/>
  <c r="V41" i="6"/>
  <c r="V42" i="6"/>
  <c r="V43" i="6"/>
  <c r="V44" i="6"/>
  <c r="V45" i="6"/>
  <c r="U47" i="6"/>
  <c r="T47" i="6"/>
  <c r="S47" i="6"/>
  <c r="R47" i="6"/>
  <c r="Q32" i="6"/>
  <c r="Q47" i="6" s="1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P47" i="6"/>
  <c r="O47" i="6"/>
  <c r="N47" i="6"/>
  <c r="M47" i="6"/>
  <c r="L32" i="6"/>
  <c r="L47" i="6" s="1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K47" i="6"/>
  <c r="J47" i="6"/>
  <c r="I47" i="6"/>
  <c r="H47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7" i="6"/>
  <c r="F47" i="6"/>
  <c r="E47" i="6"/>
  <c r="D47" i="6"/>
  <c r="AG28" i="6"/>
  <c r="AF13" i="6"/>
  <c r="AF14" i="6"/>
  <c r="AF28" i="6" s="1"/>
  <c r="AF15" i="6"/>
  <c r="AF16" i="6"/>
  <c r="AF17" i="6"/>
  <c r="AF18" i="6"/>
  <c r="AF19" i="6"/>
  <c r="AF20" i="6"/>
  <c r="AF21" i="6"/>
  <c r="AF22" i="6"/>
  <c r="AF23" i="6"/>
  <c r="AF24" i="6"/>
  <c r="AF25" i="6"/>
  <c r="AF26" i="6"/>
  <c r="AE28" i="6"/>
  <c r="AD28" i="6"/>
  <c r="AC28" i="6"/>
  <c r="AB28" i="6"/>
  <c r="AA13" i="6"/>
  <c r="AA28" i="6" s="1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Z28" i="6"/>
  <c r="Y28" i="6"/>
  <c r="X28" i="6"/>
  <c r="W28" i="6"/>
  <c r="V13" i="6"/>
  <c r="V28" i="6" s="1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U28" i="6"/>
  <c r="T28" i="6"/>
  <c r="S28" i="6"/>
  <c r="R28" i="6"/>
  <c r="Q13" i="6"/>
  <c r="Q14" i="6"/>
  <c r="Q28" i="6" s="1"/>
  <c r="Q15" i="6"/>
  <c r="Q16" i="6"/>
  <c r="Q17" i="6"/>
  <c r="Q18" i="6"/>
  <c r="Q19" i="6"/>
  <c r="Q20" i="6"/>
  <c r="Q21" i="6"/>
  <c r="Q22" i="6"/>
  <c r="Q23" i="6"/>
  <c r="Q24" i="6"/>
  <c r="Q25" i="6"/>
  <c r="Q26" i="6"/>
  <c r="P28" i="6"/>
  <c r="O28" i="6"/>
  <c r="N28" i="6"/>
  <c r="M28" i="6"/>
  <c r="L13" i="6"/>
  <c r="L14" i="6"/>
  <c r="L15" i="6"/>
  <c r="L16" i="6"/>
  <c r="L28" i="6" s="1"/>
  <c r="L17" i="6"/>
  <c r="L18" i="6"/>
  <c r="L19" i="6"/>
  <c r="L20" i="6"/>
  <c r="L21" i="6"/>
  <c r="L22" i="6"/>
  <c r="L23" i="6"/>
  <c r="L24" i="6"/>
  <c r="L25" i="6"/>
  <c r="K28" i="6"/>
  <c r="J28" i="6"/>
  <c r="I28" i="6"/>
  <c r="H28" i="6"/>
  <c r="G13" i="6"/>
  <c r="G14" i="6"/>
  <c r="G15" i="6"/>
  <c r="G16" i="6"/>
  <c r="G17" i="6"/>
  <c r="G18" i="6"/>
  <c r="G28" i="6" s="1"/>
  <c r="G19" i="6"/>
  <c r="G20" i="6"/>
  <c r="G21" i="6"/>
  <c r="G23" i="6"/>
  <c r="G24" i="6"/>
  <c r="G25" i="6"/>
  <c r="F28" i="6"/>
  <c r="E28" i="6"/>
  <c r="D28" i="6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V13" i="2"/>
  <c r="V31" i="2" s="1"/>
  <c r="M53" i="2"/>
  <c r="L35" i="2"/>
  <c r="L36" i="2"/>
  <c r="L37" i="2"/>
  <c r="L53" i="2" s="1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K53" i="2"/>
  <c r="J53" i="2"/>
  <c r="I53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53" i="2" s="1"/>
  <c r="G36" i="2"/>
  <c r="G35" i="2"/>
  <c r="H53" i="2"/>
  <c r="F53" i="2"/>
  <c r="E53" i="2"/>
  <c r="D53" i="2"/>
  <c r="AE31" i="2"/>
  <c r="AD31" i="2"/>
  <c r="AF21" i="2"/>
  <c r="AF20" i="2"/>
  <c r="AF19" i="2"/>
  <c r="AF18" i="2"/>
  <c r="AF17" i="2"/>
  <c r="AF16" i="2"/>
  <c r="AF15" i="2"/>
  <c r="AF31" i="2" s="1"/>
  <c r="AF14" i="2"/>
  <c r="AF13" i="2"/>
  <c r="AF26" i="2"/>
  <c r="AF29" i="2"/>
  <c r="AF28" i="2"/>
  <c r="AF27" i="2"/>
  <c r="AF24" i="2"/>
  <c r="AF23" i="2"/>
  <c r="AF22" i="2"/>
  <c r="AF25" i="2"/>
  <c r="V19" i="2"/>
  <c r="V18" i="2"/>
  <c r="V20" i="2"/>
  <c r="V21" i="2"/>
  <c r="V26" i="2"/>
  <c r="Q20" i="2"/>
  <c r="Q18" i="2"/>
  <c r="Q19" i="2"/>
  <c r="Q21" i="2"/>
  <c r="Q26" i="2"/>
  <c r="L26" i="2"/>
  <c r="L21" i="2"/>
  <c r="L20" i="2"/>
  <c r="L19" i="2"/>
  <c r="L18" i="2"/>
  <c r="AA26" i="2"/>
  <c r="AA21" i="2"/>
  <c r="AA20" i="2"/>
  <c r="AA19" i="2"/>
  <c r="AA18" i="2"/>
  <c r="Z31" i="2"/>
  <c r="AA17" i="2"/>
  <c r="AA16" i="2"/>
  <c r="AA15" i="2"/>
  <c r="AA14" i="2"/>
  <c r="AA13" i="2"/>
  <c r="AA31" i="2" s="1"/>
  <c r="AA25" i="2"/>
  <c r="AA24" i="2"/>
  <c r="AA23" i="2"/>
  <c r="AA22" i="2"/>
  <c r="AA28" i="2"/>
  <c r="AA27" i="2"/>
  <c r="AA29" i="2"/>
  <c r="Y31" i="2"/>
  <c r="V17" i="2"/>
  <c r="V16" i="2"/>
  <c r="V15" i="2"/>
  <c r="V14" i="2"/>
  <c r="V25" i="2"/>
  <c r="V24" i="2"/>
  <c r="V23" i="2"/>
  <c r="V22" i="2"/>
  <c r="V28" i="2"/>
  <c r="V27" i="2"/>
  <c r="V29" i="2"/>
  <c r="U31" i="2"/>
  <c r="T31" i="2"/>
  <c r="P31" i="2"/>
  <c r="Q29" i="2"/>
  <c r="Q28" i="2"/>
  <c r="Q27" i="2"/>
  <c r="Q25" i="2"/>
  <c r="Q24" i="2"/>
  <c r="Q23" i="2"/>
  <c r="Q22" i="2"/>
  <c r="Q17" i="2"/>
  <c r="Q16" i="2"/>
  <c r="Q15" i="2"/>
  <c r="Q31" i="2" s="1"/>
  <c r="Q14" i="2"/>
  <c r="Q13" i="2"/>
  <c r="O31" i="2"/>
  <c r="L25" i="2"/>
  <c r="L24" i="2"/>
  <c r="L23" i="2"/>
  <c r="L22" i="2"/>
  <c r="L29" i="2"/>
  <c r="L28" i="2"/>
  <c r="L27" i="2"/>
  <c r="K31" i="2"/>
  <c r="J31" i="2"/>
  <c r="I31" i="2"/>
  <c r="S31" i="2"/>
  <c r="N31" i="2"/>
  <c r="X31" i="2"/>
  <c r="AC31" i="2"/>
  <c r="D31" i="2"/>
  <c r="F31" i="2"/>
  <c r="AB31" i="2"/>
  <c r="W31" i="2"/>
  <c r="R31" i="2"/>
  <c r="M31" i="2"/>
  <c r="L31" i="2"/>
  <c r="E31" i="2"/>
  <c r="G22" i="2"/>
  <c r="G29" i="2"/>
  <c r="G28" i="2"/>
  <c r="G27" i="2"/>
  <c r="G25" i="2"/>
  <c r="G24" i="2"/>
  <c r="H31" i="2"/>
  <c r="G23" i="2"/>
  <c r="R53" i="11" l="1"/>
  <c r="W53" i="11"/>
  <c r="AB53" i="11"/>
  <c r="M53" i="11"/>
  <c r="P53" i="11"/>
  <c r="AG40" i="11"/>
  <c r="AG53" i="11" s="1"/>
  <c r="T53" i="11"/>
</calcChain>
</file>

<file path=xl/sharedStrings.xml><?xml version="1.0" encoding="utf-8"?>
<sst xmlns="http://schemas.openxmlformats.org/spreadsheetml/2006/main" count="807" uniqueCount="69">
  <si>
    <t>Dem</t>
  </si>
  <si>
    <t>TOTAL</t>
  </si>
  <si>
    <t xml:space="preserve">1 JUNTA </t>
  </si>
  <si>
    <t xml:space="preserve">2 JUNTA </t>
  </si>
  <si>
    <t xml:space="preserve">3 JUNTA </t>
  </si>
  <si>
    <t xml:space="preserve">4 JUNTA </t>
  </si>
  <si>
    <t xml:space="preserve">5 JUNTA </t>
  </si>
  <si>
    <t xml:space="preserve">6 JUNTA </t>
  </si>
  <si>
    <t xml:space="preserve">7 JUNTA </t>
  </si>
  <si>
    <t xml:space="preserve">8 JUNTA </t>
  </si>
  <si>
    <t xml:space="preserve">9 JUNTA </t>
  </si>
  <si>
    <t xml:space="preserve">10 JUNTA </t>
  </si>
  <si>
    <t xml:space="preserve">11 JUNTA </t>
  </si>
  <si>
    <t xml:space="preserve">12 JUNTA </t>
  </si>
  <si>
    <t xml:space="preserve">13 JUNTA </t>
  </si>
  <si>
    <t xml:space="preserve">14 JUNTA </t>
  </si>
  <si>
    <t xml:space="preserve">15 JUNTA </t>
  </si>
  <si>
    <t xml:space="preserve">16 JUNTA </t>
  </si>
  <si>
    <t xml:space="preserve">17 JUNTA </t>
  </si>
  <si>
    <t>Conv</t>
  </si>
  <si>
    <t>Total</t>
  </si>
  <si>
    <t>Desis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</si>
  <si>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</si>
  <si>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</si>
  <si>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</si>
  <si>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</si>
  <si>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</si>
  <si>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</si>
  <si>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</si>
  <si>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</si>
  <si>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</si>
  <si>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</si>
  <si>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</si>
  <si>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</si>
  <si>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Vallarta</t>
  </si>
  <si>
    <t>Cd. Guzmán</t>
  </si>
  <si>
    <t>Lagos de Moreno</t>
  </si>
  <si>
    <t>Ocotlán</t>
  </si>
  <si>
    <t>Autlán</t>
  </si>
  <si>
    <t>Guadalajara</t>
  </si>
  <si>
    <t>Solu</t>
  </si>
  <si>
    <t>Estadística de demandas individuales correspondientes al año 2012</t>
  </si>
  <si>
    <t>Estadística de demandas individuales correspondientes al año 2011</t>
  </si>
  <si>
    <t>Estadística de demandas individuales correspondientes al año 2013</t>
  </si>
  <si>
    <t>Número de Demandas individuales presentadas durante el mes.</t>
  </si>
  <si>
    <t>Número de Demandas individuales solucionadas vía Jurisdiccional durante el mes.</t>
  </si>
  <si>
    <t>Número de Demandas individuales solucionadas mediante Desistimiento durante el mes.</t>
  </si>
  <si>
    <t>Número de Demandas individuales solucionadas a través de Convenio durante el mes.</t>
  </si>
  <si>
    <t>=</t>
  </si>
  <si>
    <t>Nomenclatura</t>
  </si>
  <si>
    <t>Resultado de la suma de las Demandas individuales solucionadas durante el mes.</t>
  </si>
  <si>
    <t>Estadística de demandas individuales correspondientes al año 2014</t>
  </si>
  <si>
    <t>Juris</t>
  </si>
  <si>
    <t>Número de Demandas individuales solucionadas vía Jurisdiccional durante el mes (LAUDOS).</t>
  </si>
  <si>
    <t>Estadística de demandas individuales correspondientes al año 2015</t>
  </si>
  <si>
    <t>Estadística de demandas individuales correspondientes al año 2016</t>
  </si>
  <si>
    <t>2016  Semestre 1°</t>
  </si>
  <si>
    <t>2016  Semestre 2°</t>
  </si>
  <si>
    <t>2015  Semestre 1°</t>
  </si>
  <si>
    <t>2015  Semestre 2°</t>
  </si>
  <si>
    <t>2014  Semestre 1°</t>
  </si>
  <si>
    <t>2014  Semestre 2°</t>
  </si>
  <si>
    <t>2013  Semestre 1°</t>
  </si>
  <si>
    <t>2013  Semestre 2°</t>
  </si>
  <si>
    <t>2012  Semestre 1°</t>
  </si>
  <si>
    <t>2012  Semestre 2°</t>
  </si>
  <si>
    <t>2017  Semestre 1°</t>
  </si>
  <si>
    <t>2017  Semestre 2°</t>
  </si>
  <si>
    <t>Estadística de demandas individuales correspondientes al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</si>
</sst>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4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42"/>
      <color indexed="8"/>
      <name val="Calibri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193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164" fontId="2" fillId="2" borderId="0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/>
    </xf>
    <xf numFmtId="164" fontId="0" fillId="2" borderId="0" xfId="0" applyNumberFormat="1" applyFill="1"/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10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5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90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textRotation="9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765175</xdr:colOff>
      <xdr:row>9</xdr:row>
      <xdr:rowOff>174573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2613025" cy="190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4</xdr:col>
      <xdr:colOff>3175</xdr:colOff>
      <xdr:row>10</xdr:row>
      <xdr:rowOff>3123</xdr:rowOff>
    </xdr:to>
    <xdr:pic>
      <xdr:nvPicPr>
        <xdr:cNvPr id="822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0"/>
          <a:ext cx="2933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0</xdr:row>
      <xdr:rowOff>0</xdr:rowOff>
    </xdr:from>
    <xdr:to>
      <xdr:col>3</xdr:col>
      <xdr:colOff>723900</xdr:colOff>
      <xdr:row>9</xdr:row>
      <xdr:rowOff>165100</xdr:rowOff>
    </xdr:to>
    <xdr:pic>
      <xdr:nvPicPr>
        <xdr:cNvPr id="9247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0"/>
          <a:ext cx="2781300" cy="187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3</xdr:col>
      <xdr:colOff>508000</xdr:colOff>
      <xdr:row>9</xdr:row>
      <xdr:rowOff>152400</xdr:rowOff>
    </xdr:to>
    <xdr:pic>
      <xdr:nvPicPr>
        <xdr:cNvPr id="4131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0"/>
          <a:ext cx="25527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3</xdr:col>
      <xdr:colOff>609600</xdr:colOff>
      <xdr:row>9</xdr:row>
      <xdr:rowOff>38100</xdr:rowOff>
    </xdr:to>
    <xdr:pic>
      <xdr:nvPicPr>
        <xdr:cNvPr id="310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27178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76200</xdr:rowOff>
    </xdr:from>
    <xdr:to>
      <xdr:col>3</xdr:col>
      <xdr:colOff>584200</xdr:colOff>
      <xdr:row>9</xdr:row>
      <xdr:rowOff>63500</xdr:rowOff>
    </xdr:to>
    <xdr:pic>
      <xdr:nvPicPr>
        <xdr:cNvPr id="1056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76200"/>
          <a:ext cx="2654300" cy="17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25400</xdr:rowOff>
    </xdr:from>
    <xdr:to>
      <xdr:col>4</xdr:col>
      <xdr:colOff>203200</xdr:colOff>
      <xdr:row>11</xdr:row>
      <xdr:rowOff>12700</xdr:rowOff>
    </xdr:to>
    <xdr:pic>
      <xdr:nvPicPr>
        <xdr:cNvPr id="2079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215900"/>
          <a:ext cx="2908300" cy="189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BO110"/>
  <sheetViews>
    <sheetView tabSelected="1" zoomScale="60" zoomScaleNormal="60" zoomScalePageLayoutView="75" workbookViewId="0">
      <selection activeCell="W23" sqref="W23"/>
    </sheetView>
  </sheetViews>
  <sheetFormatPr baseColWidth="10" defaultRowHeight="15" x14ac:dyDescent="0.25"/>
  <cols>
    <col min="1" max="1" width="4.28515625" style="1" customWidth="1"/>
    <col min="2" max="2" width="12.140625" customWidth="1"/>
    <col min="3" max="3" width="16.7109375" customWidth="1"/>
    <col min="4" max="4" width="16.140625" bestFit="1" customWidth="1"/>
    <col min="5" max="5" width="13.7109375" bestFit="1" customWidth="1"/>
    <col min="9" max="9" width="13.140625" bestFit="1" customWidth="1"/>
    <col min="10" max="11" width="10" bestFit="1" customWidth="1"/>
    <col min="12" max="12" width="9.28515625" bestFit="1" customWidth="1"/>
    <col min="14" max="14" width="10.42578125" bestFit="1" customWidth="1"/>
    <col min="34" max="34" width="4.85546875" customWidth="1"/>
  </cols>
  <sheetData>
    <row r="1" spans="2:67" x14ac:dyDescent="0.25">
      <c r="J1" s="35" t="s">
        <v>68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67" x14ac:dyDescent="0.25"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67" x14ac:dyDescent="0.25"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67" x14ac:dyDescent="0.25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67" x14ac:dyDescent="0.25"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2:67" x14ac:dyDescent="0.25"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9" spans="2:67" ht="15.75" x14ac:dyDescent="0.25">
      <c r="O9" s="33"/>
      <c r="P9" s="33"/>
      <c r="Q9" s="33"/>
      <c r="R9" s="33"/>
      <c r="S9" s="33"/>
      <c r="T9" s="33"/>
      <c r="U9" s="33"/>
      <c r="V9" s="33"/>
      <c r="W9" s="33"/>
    </row>
    <row r="10" spans="2:67" x14ac:dyDescent="0.25">
      <c r="I10" s="31"/>
      <c r="J10" s="31"/>
      <c r="K10" s="31"/>
      <c r="L10" s="31"/>
      <c r="M10" s="31"/>
    </row>
    <row r="11" spans="2:67" ht="20.25" customHeight="1" x14ac:dyDescent="0.25">
      <c r="B11" s="37" t="s">
        <v>66</v>
      </c>
      <c r="C11" s="37"/>
      <c r="D11" s="38" t="s">
        <v>22</v>
      </c>
      <c r="E11" s="38"/>
      <c r="F11" s="38"/>
      <c r="G11" s="38"/>
      <c r="H11" s="38"/>
      <c r="I11" s="39" t="s">
        <v>23</v>
      </c>
      <c r="J11" s="38"/>
      <c r="K11" s="38"/>
      <c r="L11" s="38"/>
      <c r="M11" s="40"/>
      <c r="N11" s="38" t="s">
        <v>24</v>
      </c>
      <c r="O11" s="38"/>
      <c r="P11" s="38"/>
      <c r="Q11" s="38"/>
      <c r="R11" s="40"/>
      <c r="S11" s="39" t="s">
        <v>25</v>
      </c>
      <c r="T11" s="38"/>
      <c r="U11" s="38"/>
      <c r="V11" s="38"/>
      <c r="W11" s="40"/>
      <c r="X11" s="39" t="s">
        <v>26</v>
      </c>
      <c r="Y11" s="38"/>
      <c r="Z11" s="38"/>
      <c r="AA11" s="38"/>
      <c r="AB11" s="40"/>
      <c r="AC11" s="39" t="s">
        <v>27</v>
      </c>
      <c r="AD11" s="38"/>
      <c r="AE11" s="38"/>
      <c r="AF11" s="38"/>
      <c r="AG11" s="4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ht="20.25" x14ac:dyDescent="0.25">
      <c r="B12" s="37"/>
      <c r="C12" s="37"/>
      <c r="D12" s="23" t="s">
        <v>0</v>
      </c>
      <c r="E12" s="14" t="s">
        <v>19</v>
      </c>
      <c r="F12" s="14" t="s">
        <v>21</v>
      </c>
      <c r="G12" s="14" t="s">
        <v>52</v>
      </c>
      <c r="H12" s="14" t="s">
        <v>20</v>
      </c>
      <c r="I12" s="28" t="s">
        <v>0</v>
      </c>
      <c r="J12" s="14" t="s">
        <v>19</v>
      </c>
      <c r="K12" s="14" t="s">
        <v>21</v>
      </c>
      <c r="L12" s="14" t="s">
        <v>52</v>
      </c>
      <c r="M12" s="16" t="s">
        <v>20</v>
      </c>
      <c r="N12" s="27" t="s">
        <v>0</v>
      </c>
      <c r="O12" s="14" t="s">
        <v>19</v>
      </c>
      <c r="P12" s="14" t="s">
        <v>21</v>
      </c>
      <c r="Q12" s="14" t="s">
        <v>52</v>
      </c>
      <c r="R12" s="16" t="s">
        <v>20</v>
      </c>
      <c r="S12" s="22" t="s">
        <v>0</v>
      </c>
      <c r="T12" s="14" t="s">
        <v>19</v>
      </c>
      <c r="U12" s="14" t="s">
        <v>21</v>
      </c>
      <c r="V12" s="14" t="s">
        <v>52</v>
      </c>
      <c r="W12" s="16" t="s">
        <v>20</v>
      </c>
      <c r="X12" s="22" t="s">
        <v>0</v>
      </c>
      <c r="Y12" s="14" t="s">
        <v>19</v>
      </c>
      <c r="Z12" s="14" t="s">
        <v>21</v>
      </c>
      <c r="AA12" s="14" t="s">
        <v>52</v>
      </c>
      <c r="AB12" s="16" t="s">
        <v>20</v>
      </c>
      <c r="AC12" s="22" t="s">
        <v>0</v>
      </c>
      <c r="AD12" s="14" t="s">
        <v>19</v>
      </c>
      <c r="AE12" s="14" t="s">
        <v>21</v>
      </c>
      <c r="AF12" s="14" t="s">
        <v>52</v>
      </c>
      <c r="AG12" s="16" t="s">
        <v>20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ht="20.25" x14ac:dyDescent="0.25">
      <c r="B13" s="34" t="s">
        <v>2</v>
      </c>
      <c r="C13" s="34"/>
      <c r="D13" s="9">
        <v>110</v>
      </c>
      <c r="E13" s="10">
        <v>5</v>
      </c>
      <c r="F13" s="10">
        <v>17</v>
      </c>
      <c r="G13" s="10">
        <v>4</v>
      </c>
      <c r="H13" s="24">
        <v>26</v>
      </c>
      <c r="I13" s="11">
        <v>73</v>
      </c>
      <c r="J13" s="10">
        <v>6</v>
      </c>
      <c r="K13" s="10">
        <v>24</v>
      </c>
      <c r="L13" s="10">
        <v>7</v>
      </c>
      <c r="M13" s="30">
        <v>37</v>
      </c>
      <c r="N13" s="10">
        <v>82</v>
      </c>
      <c r="O13" s="10">
        <v>6</v>
      </c>
      <c r="P13" s="10">
        <v>43</v>
      </c>
      <c r="Q13" s="10">
        <v>2</v>
      </c>
      <c r="R13" s="26">
        <v>51</v>
      </c>
      <c r="S13" s="11">
        <v>58</v>
      </c>
      <c r="T13" s="10">
        <v>11</v>
      </c>
      <c r="U13" s="10">
        <v>17</v>
      </c>
      <c r="V13" s="10">
        <v>1</v>
      </c>
      <c r="W13" s="29">
        <v>29</v>
      </c>
      <c r="X13" s="11">
        <v>95</v>
      </c>
      <c r="Y13" s="10">
        <v>2</v>
      </c>
      <c r="Z13" s="10">
        <v>29</v>
      </c>
      <c r="AA13" s="10">
        <v>1</v>
      </c>
      <c r="AB13" s="30">
        <v>32</v>
      </c>
      <c r="AC13" s="10">
        <v>77</v>
      </c>
      <c r="AD13" s="10">
        <v>5</v>
      </c>
      <c r="AE13" s="10">
        <v>21</v>
      </c>
      <c r="AF13" s="10">
        <v>0</v>
      </c>
      <c r="AG13" s="30">
        <f t="shared" ref="AG13:AG29" si="0">SUM(AD13:AF13)</f>
        <v>26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ht="20.25" x14ac:dyDescent="0.25">
      <c r="B14" s="34" t="s">
        <v>3</v>
      </c>
      <c r="C14" s="34"/>
      <c r="D14" s="9">
        <v>210</v>
      </c>
      <c r="E14" s="10">
        <v>14</v>
      </c>
      <c r="F14" s="10">
        <v>36</v>
      </c>
      <c r="G14" s="10">
        <v>3</v>
      </c>
      <c r="H14" s="24">
        <v>53</v>
      </c>
      <c r="I14" s="11">
        <v>154</v>
      </c>
      <c r="J14" s="10">
        <v>17</v>
      </c>
      <c r="K14" s="10">
        <v>48</v>
      </c>
      <c r="L14" s="10">
        <v>1</v>
      </c>
      <c r="M14" s="30">
        <v>66</v>
      </c>
      <c r="N14" s="10">
        <v>176</v>
      </c>
      <c r="O14" s="10">
        <v>29</v>
      </c>
      <c r="P14" s="10">
        <v>66</v>
      </c>
      <c r="Q14" s="10">
        <v>4</v>
      </c>
      <c r="R14" s="26">
        <v>99</v>
      </c>
      <c r="S14" s="11">
        <v>156</v>
      </c>
      <c r="T14" s="10">
        <v>12</v>
      </c>
      <c r="U14" s="10">
        <v>28</v>
      </c>
      <c r="V14" s="10">
        <v>0</v>
      </c>
      <c r="W14" s="29">
        <v>40</v>
      </c>
      <c r="X14" s="11">
        <v>180</v>
      </c>
      <c r="Y14" s="10">
        <v>27</v>
      </c>
      <c r="Z14" s="10">
        <v>84</v>
      </c>
      <c r="AA14" s="10">
        <v>7</v>
      </c>
      <c r="AB14" s="30">
        <v>118</v>
      </c>
      <c r="AC14" s="10">
        <v>185</v>
      </c>
      <c r="AD14" s="10">
        <v>18</v>
      </c>
      <c r="AE14" s="10">
        <v>29</v>
      </c>
      <c r="AF14" s="10">
        <v>0</v>
      </c>
      <c r="AG14" s="30">
        <f t="shared" si="0"/>
        <v>47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ht="20.25" x14ac:dyDescent="0.25">
      <c r="B15" s="34" t="s">
        <v>4</v>
      </c>
      <c r="C15" s="34"/>
      <c r="D15" s="9">
        <v>104</v>
      </c>
      <c r="E15" s="10">
        <v>20</v>
      </c>
      <c r="F15" s="10">
        <v>26</v>
      </c>
      <c r="G15" s="10">
        <v>40</v>
      </c>
      <c r="H15" s="24">
        <v>86</v>
      </c>
      <c r="I15" s="11">
        <v>84</v>
      </c>
      <c r="J15" s="10">
        <v>12</v>
      </c>
      <c r="K15" s="10">
        <v>21</v>
      </c>
      <c r="L15" s="10">
        <v>17</v>
      </c>
      <c r="M15" s="30">
        <v>50</v>
      </c>
      <c r="N15" s="10">
        <v>72</v>
      </c>
      <c r="O15" s="10">
        <v>33</v>
      </c>
      <c r="P15" s="10">
        <v>42</v>
      </c>
      <c r="Q15" s="10">
        <v>73</v>
      </c>
      <c r="R15" s="26">
        <v>148</v>
      </c>
      <c r="S15" s="11">
        <v>69</v>
      </c>
      <c r="T15" s="10">
        <v>30</v>
      </c>
      <c r="U15" s="10">
        <v>19</v>
      </c>
      <c r="V15" s="10">
        <v>93</v>
      </c>
      <c r="W15" s="29">
        <v>142</v>
      </c>
      <c r="X15" s="11">
        <v>106</v>
      </c>
      <c r="Y15" s="10">
        <v>28</v>
      </c>
      <c r="Z15" s="10">
        <v>30</v>
      </c>
      <c r="AA15" s="10">
        <v>73</v>
      </c>
      <c r="AB15" s="30">
        <v>131</v>
      </c>
      <c r="AC15" s="10">
        <v>84</v>
      </c>
      <c r="AD15" s="10">
        <v>10</v>
      </c>
      <c r="AE15" s="10">
        <v>10</v>
      </c>
      <c r="AF15" s="10">
        <v>4</v>
      </c>
      <c r="AG15" s="30">
        <f t="shared" si="0"/>
        <v>24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ht="20.25" x14ac:dyDescent="0.25">
      <c r="B16" s="34" t="s">
        <v>5</v>
      </c>
      <c r="C16" s="34"/>
      <c r="D16" s="9">
        <v>126</v>
      </c>
      <c r="E16" s="10">
        <v>9</v>
      </c>
      <c r="F16" s="10">
        <v>13</v>
      </c>
      <c r="G16" s="10">
        <v>17</v>
      </c>
      <c r="H16" s="24">
        <v>39</v>
      </c>
      <c r="I16" s="11">
        <v>81</v>
      </c>
      <c r="J16" s="10">
        <v>3</v>
      </c>
      <c r="K16" s="10">
        <v>33</v>
      </c>
      <c r="L16" s="10">
        <v>2</v>
      </c>
      <c r="M16" s="30">
        <v>38</v>
      </c>
      <c r="N16" s="10">
        <v>108</v>
      </c>
      <c r="O16" s="10">
        <v>7</v>
      </c>
      <c r="P16" s="10">
        <v>31</v>
      </c>
      <c r="Q16" s="10">
        <v>12</v>
      </c>
      <c r="R16" s="26">
        <v>50</v>
      </c>
      <c r="S16" s="11">
        <v>72</v>
      </c>
      <c r="T16" s="10">
        <v>9</v>
      </c>
      <c r="U16" s="10">
        <v>19</v>
      </c>
      <c r="V16" s="10">
        <v>10</v>
      </c>
      <c r="W16" s="29">
        <v>38</v>
      </c>
      <c r="X16" s="11">
        <v>104</v>
      </c>
      <c r="Y16" s="10">
        <v>12</v>
      </c>
      <c r="Z16" s="10">
        <v>16</v>
      </c>
      <c r="AA16" s="10">
        <v>0</v>
      </c>
      <c r="AB16" s="30">
        <v>28</v>
      </c>
      <c r="AC16" s="10">
        <v>91</v>
      </c>
      <c r="AD16" s="10">
        <v>6</v>
      </c>
      <c r="AE16" s="10">
        <v>22</v>
      </c>
      <c r="AF16" s="10">
        <v>3</v>
      </c>
      <c r="AG16" s="30">
        <f t="shared" si="0"/>
        <v>31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ht="20.25" x14ac:dyDescent="0.25">
      <c r="B17" s="34" t="s">
        <v>6</v>
      </c>
      <c r="C17" s="34"/>
      <c r="D17" s="9">
        <v>102</v>
      </c>
      <c r="E17" s="10">
        <v>13</v>
      </c>
      <c r="F17" s="10">
        <v>28</v>
      </c>
      <c r="G17" s="10">
        <v>3</v>
      </c>
      <c r="H17" s="24">
        <v>44</v>
      </c>
      <c r="I17" s="11">
        <v>91</v>
      </c>
      <c r="J17" s="10">
        <v>13</v>
      </c>
      <c r="K17" s="10">
        <v>26</v>
      </c>
      <c r="L17" s="10">
        <v>1</v>
      </c>
      <c r="M17" s="30">
        <v>40</v>
      </c>
      <c r="N17" s="10">
        <v>137</v>
      </c>
      <c r="O17" s="10">
        <v>23</v>
      </c>
      <c r="P17" s="10">
        <v>46</v>
      </c>
      <c r="Q17" s="10">
        <v>5</v>
      </c>
      <c r="R17" s="26">
        <v>74</v>
      </c>
      <c r="S17" s="11">
        <v>77</v>
      </c>
      <c r="T17" s="10">
        <v>22</v>
      </c>
      <c r="U17" s="10">
        <v>30</v>
      </c>
      <c r="V17" s="10">
        <v>2</v>
      </c>
      <c r="W17" s="29">
        <v>54</v>
      </c>
      <c r="X17" s="11">
        <v>83</v>
      </c>
      <c r="Y17" s="10">
        <v>24</v>
      </c>
      <c r="Z17" s="10">
        <v>39</v>
      </c>
      <c r="AA17" s="10">
        <v>31</v>
      </c>
      <c r="AB17" s="30">
        <v>94</v>
      </c>
      <c r="AC17" s="10">
        <v>98</v>
      </c>
      <c r="AD17" s="10">
        <v>18</v>
      </c>
      <c r="AE17" s="10">
        <v>13</v>
      </c>
      <c r="AF17" s="10">
        <v>5</v>
      </c>
      <c r="AG17" s="30">
        <f t="shared" si="0"/>
        <v>36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ht="20.25" x14ac:dyDescent="0.25">
      <c r="B18" s="34" t="s">
        <v>7</v>
      </c>
      <c r="C18" s="34"/>
      <c r="D18" s="10">
        <v>227</v>
      </c>
      <c r="E18" s="10">
        <v>23</v>
      </c>
      <c r="F18" s="10">
        <v>77</v>
      </c>
      <c r="G18" s="10">
        <v>47</v>
      </c>
      <c r="H18" s="24">
        <v>147</v>
      </c>
      <c r="I18" s="11">
        <v>123</v>
      </c>
      <c r="J18" s="10">
        <v>34</v>
      </c>
      <c r="K18" s="10">
        <v>87</v>
      </c>
      <c r="L18" s="10">
        <v>40</v>
      </c>
      <c r="M18" s="30">
        <v>161</v>
      </c>
      <c r="N18" s="10">
        <v>127</v>
      </c>
      <c r="O18" s="10">
        <v>39</v>
      </c>
      <c r="P18" s="10">
        <v>82</v>
      </c>
      <c r="Q18" s="10">
        <v>55</v>
      </c>
      <c r="R18" s="26">
        <v>176</v>
      </c>
      <c r="S18" s="11">
        <v>105</v>
      </c>
      <c r="T18" s="10">
        <v>23</v>
      </c>
      <c r="U18" s="10">
        <v>85</v>
      </c>
      <c r="V18" s="10">
        <v>31</v>
      </c>
      <c r="W18" s="29">
        <v>139</v>
      </c>
      <c r="X18" s="11">
        <v>148</v>
      </c>
      <c r="Y18" s="10">
        <v>32</v>
      </c>
      <c r="Z18" s="10">
        <v>80</v>
      </c>
      <c r="AA18" s="10">
        <v>49</v>
      </c>
      <c r="AB18" s="30">
        <v>161</v>
      </c>
      <c r="AC18" s="10">
        <v>138</v>
      </c>
      <c r="AD18" s="10">
        <v>59</v>
      </c>
      <c r="AE18" s="10">
        <v>107</v>
      </c>
      <c r="AF18" s="10">
        <v>32</v>
      </c>
      <c r="AG18" s="30">
        <f t="shared" si="0"/>
        <v>198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ht="20.25" x14ac:dyDescent="0.25">
      <c r="B19" s="34" t="s">
        <v>8</v>
      </c>
      <c r="C19" s="34"/>
      <c r="D19" s="10">
        <v>25</v>
      </c>
      <c r="E19" s="10">
        <v>4</v>
      </c>
      <c r="F19" s="10">
        <v>5</v>
      </c>
      <c r="G19" s="10">
        <v>1</v>
      </c>
      <c r="H19" s="24">
        <v>10</v>
      </c>
      <c r="I19" s="11">
        <v>17</v>
      </c>
      <c r="J19" s="10">
        <v>11</v>
      </c>
      <c r="K19" s="10">
        <v>15</v>
      </c>
      <c r="L19" s="10">
        <v>3</v>
      </c>
      <c r="M19" s="30">
        <v>29</v>
      </c>
      <c r="N19" s="10">
        <v>33</v>
      </c>
      <c r="O19" s="10">
        <v>7</v>
      </c>
      <c r="P19" s="10">
        <v>12</v>
      </c>
      <c r="Q19" s="10">
        <v>3</v>
      </c>
      <c r="R19" s="26">
        <v>22</v>
      </c>
      <c r="S19" s="11">
        <v>20</v>
      </c>
      <c r="T19" s="10">
        <v>8</v>
      </c>
      <c r="U19" s="10">
        <v>2</v>
      </c>
      <c r="V19" s="10">
        <v>14</v>
      </c>
      <c r="W19" s="29">
        <v>24</v>
      </c>
      <c r="X19" s="11">
        <v>30</v>
      </c>
      <c r="Y19" s="10">
        <v>15</v>
      </c>
      <c r="Z19" s="10">
        <v>10</v>
      </c>
      <c r="AA19" s="10">
        <v>5</v>
      </c>
      <c r="AB19" s="30">
        <v>30</v>
      </c>
      <c r="AC19" s="10">
        <v>26</v>
      </c>
      <c r="AD19" s="10">
        <v>8</v>
      </c>
      <c r="AE19" s="10">
        <v>3</v>
      </c>
      <c r="AF19" s="10">
        <v>3</v>
      </c>
      <c r="AG19" s="30">
        <f t="shared" si="0"/>
        <v>14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ht="20.25" x14ac:dyDescent="0.25">
      <c r="B20" s="34" t="s">
        <v>9</v>
      </c>
      <c r="C20" s="34"/>
      <c r="D20" s="10">
        <v>24</v>
      </c>
      <c r="E20" s="10">
        <v>7</v>
      </c>
      <c r="F20" s="10">
        <v>7</v>
      </c>
      <c r="G20" s="10">
        <v>2</v>
      </c>
      <c r="H20" s="24">
        <v>16</v>
      </c>
      <c r="I20" s="11">
        <v>57</v>
      </c>
      <c r="J20" s="10">
        <v>8</v>
      </c>
      <c r="K20" s="10">
        <v>8</v>
      </c>
      <c r="L20" s="10">
        <v>4</v>
      </c>
      <c r="M20" s="30">
        <v>20</v>
      </c>
      <c r="N20" s="10">
        <v>29</v>
      </c>
      <c r="O20" s="10">
        <v>10</v>
      </c>
      <c r="P20" s="10">
        <v>6</v>
      </c>
      <c r="Q20" s="10">
        <v>11</v>
      </c>
      <c r="R20" s="26">
        <v>27</v>
      </c>
      <c r="S20" s="11">
        <v>18</v>
      </c>
      <c r="T20" s="10">
        <v>6</v>
      </c>
      <c r="U20" s="10">
        <v>8</v>
      </c>
      <c r="V20" s="10">
        <v>4</v>
      </c>
      <c r="W20" s="29">
        <v>18</v>
      </c>
      <c r="X20" s="11">
        <v>10</v>
      </c>
      <c r="Y20" s="10">
        <v>6</v>
      </c>
      <c r="Z20" s="10">
        <v>1</v>
      </c>
      <c r="AA20" s="10">
        <v>1</v>
      </c>
      <c r="AB20" s="30">
        <v>8</v>
      </c>
      <c r="AC20" s="10">
        <v>29</v>
      </c>
      <c r="AD20" s="10">
        <v>7</v>
      </c>
      <c r="AE20" s="10">
        <v>13</v>
      </c>
      <c r="AF20" s="10">
        <v>5</v>
      </c>
      <c r="AG20" s="30">
        <f t="shared" si="0"/>
        <v>25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20.25" x14ac:dyDescent="0.25">
      <c r="B21" s="34" t="s">
        <v>10</v>
      </c>
      <c r="C21" s="34"/>
      <c r="D21" s="10">
        <v>55</v>
      </c>
      <c r="E21" s="10">
        <v>4</v>
      </c>
      <c r="F21" s="10">
        <v>14</v>
      </c>
      <c r="G21" s="10">
        <v>50</v>
      </c>
      <c r="H21" s="24">
        <v>68</v>
      </c>
      <c r="I21" s="11">
        <v>32</v>
      </c>
      <c r="J21" s="10">
        <v>11</v>
      </c>
      <c r="K21" s="10">
        <v>23</v>
      </c>
      <c r="L21" s="10">
        <v>71</v>
      </c>
      <c r="M21" s="30">
        <v>105</v>
      </c>
      <c r="N21" s="10">
        <v>29</v>
      </c>
      <c r="O21" s="10">
        <v>9</v>
      </c>
      <c r="P21" s="10">
        <v>18</v>
      </c>
      <c r="Q21" s="10">
        <v>18</v>
      </c>
      <c r="R21" s="26">
        <v>45</v>
      </c>
      <c r="S21" s="11">
        <v>21</v>
      </c>
      <c r="T21" s="10">
        <v>11</v>
      </c>
      <c r="U21" s="10">
        <v>4</v>
      </c>
      <c r="V21" s="10">
        <v>12</v>
      </c>
      <c r="W21" s="29">
        <v>27</v>
      </c>
      <c r="X21" s="11">
        <v>33</v>
      </c>
      <c r="Y21" s="10">
        <v>6</v>
      </c>
      <c r="Z21" s="10">
        <v>16</v>
      </c>
      <c r="AA21" s="10">
        <v>0</v>
      </c>
      <c r="AB21" s="30">
        <v>22</v>
      </c>
      <c r="AC21" s="10">
        <v>28</v>
      </c>
      <c r="AD21" s="10">
        <v>10</v>
      </c>
      <c r="AE21" s="10">
        <v>10</v>
      </c>
      <c r="AF21" s="10">
        <v>4</v>
      </c>
      <c r="AG21" s="30">
        <f t="shared" si="0"/>
        <v>24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20.25" x14ac:dyDescent="0.25">
      <c r="B22" s="34" t="s">
        <v>11</v>
      </c>
      <c r="C22" s="34"/>
      <c r="D22" s="9">
        <v>10</v>
      </c>
      <c r="E22" s="10">
        <v>0</v>
      </c>
      <c r="F22" s="10">
        <v>0</v>
      </c>
      <c r="G22" s="10">
        <v>0</v>
      </c>
      <c r="H22" s="24">
        <v>0</v>
      </c>
      <c r="I22" s="11">
        <v>4</v>
      </c>
      <c r="J22" s="10">
        <v>2</v>
      </c>
      <c r="K22" s="10">
        <v>2</v>
      </c>
      <c r="L22" s="10">
        <v>0</v>
      </c>
      <c r="M22" s="30">
        <v>4</v>
      </c>
      <c r="N22" s="10">
        <v>10</v>
      </c>
      <c r="O22" s="10">
        <v>0</v>
      </c>
      <c r="P22" s="10">
        <v>1</v>
      </c>
      <c r="Q22" s="10">
        <v>0</v>
      </c>
      <c r="R22" s="26">
        <v>1</v>
      </c>
      <c r="S22" s="11">
        <v>2</v>
      </c>
      <c r="T22" s="10">
        <v>0</v>
      </c>
      <c r="U22" s="10">
        <v>0</v>
      </c>
      <c r="V22" s="10">
        <v>0</v>
      </c>
      <c r="W22" s="29">
        <v>0</v>
      </c>
      <c r="X22" s="11">
        <v>6</v>
      </c>
      <c r="Y22" s="10">
        <v>2</v>
      </c>
      <c r="Z22" s="10">
        <v>3</v>
      </c>
      <c r="AA22" s="10">
        <v>0</v>
      </c>
      <c r="AB22" s="30">
        <v>5</v>
      </c>
      <c r="AC22" s="10">
        <v>6</v>
      </c>
      <c r="AD22" s="10">
        <v>0</v>
      </c>
      <c r="AE22" s="10">
        <v>2</v>
      </c>
      <c r="AF22" s="10">
        <v>0</v>
      </c>
      <c r="AG22" s="30">
        <f t="shared" si="0"/>
        <v>2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20.25" x14ac:dyDescent="0.25">
      <c r="B23" s="34" t="s">
        <v>12</v>
      </c>
      <c r="C23" s="34"/>
      <c r="D23" s="9">
        <v>60</v>
      </c>
      <c r="E23" s="10">
        <v>5</v>
      </c>
      <c r="F23" s="10">
        <v>11</v>
      </c>
      <c r="G23" s="10">
        <v>37</v>
      </c>
      <c r="H23" s="24">
        <v>53</v>
      </c>
      <c r="I23" s="11">
        <v>66</v>
      </c>
      <c r="J23" s="10">
        <v>6</v>
      </c>
      <c r="K23" s="10">
        <v>15</v>
      </c>
      <c r="L23" s="10">
        <v>13</v>
      </c>
      <c r="M23" s="30">
        <v>34</v>
      </c>
      <c r="N23" s="10">
        <v>86</v>
      </c>
      <c r="O23" s="10">
        <v>5</v>
      </c>
      <c r="P23" s="10">
        <v>8</v>
      </c>
      <c r="Q23" s="10">
        <v>35</v>
      </c>
      <c r="R23" s="26">
        <v>48</v>
      </c>
      <c r="S23" s="11">
        <v>36</v>
      </c>
      <c r="T23" s="10">
        <v>14</v>
      </c>
      <c r="U23" s="10">
        <v>5</v>
      </c>
      <c r="V23" s="10">
        <v>28</v>
      </c>
      <c r="W23" s="29">
        <v>47</v>
      </c>
      <c r="X23" s="11">
        <v>60</v>
      </c>
      <c r="Y23" s="10">
        <v>5</v>
      </c>
      <c r="Z23" s="10">
        <v>10</v>
      </c>
      <c r="AA23" s="10">
        <v>14</v>
      </c>
      <c r="AB23" s="30">
        <v>29</v>
      </c>
      <c r="AC23" s="10">
        <v>55</v>
      </c>
      <c r="AD23" s="10">
        <v>4</v>
      </c>
      <c r="AE23" s="10">
        <v>24</v>
      </c>
      <c r="AF23" s="10">
        <v>4</v>
      </c>
      <c r="AG23" s="30">
        <f t="shared" si="0"/>
        <v>32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ht="20.25" x14ac:dyDescent="0.25">
      <c r="B24" s="34" t="s">
        <v>13</v>
      </c>
      <c r="C24" s="34"/>
      <c r="D24" s="9">
        <v>225</v>
      </c>
      <c r="E24" s="10">
        <v>10</v>
      </c>
      <c r="F24" s="10">
        <v>47</v>
      </c>
      <c r="G24" s="10">
        <v>11</v>
      </c>
      <c r="H24" s="24">
        <v>68</v>
      </c>
      <c r="I24" s="11">
        <v>186</v>
      </c>
      <c r="J24" s="10">
        <v>17</v>
      </c>
      <c r="K24" s="10">
        <v>61</v>
      </c>
      <c r="L24" s="10">
        <v>9</v>
      </c>
      <c r="M24" s="30">
        <v>87</v>
      </c>
      <c r="N24" s="10">
        <v>213</v>
      </c>
      <c r="O24" s="10">
        <v>30</v>
      </c>
      <c r="P24" s="10">
        <v>61</v>
      </c>
      <c r="Q24" s="10">
        <v>23</v>
      </c>
      <c r="R24" s="26">
        <v>114</v>
      </c>
      <c r="S24" s="11">
        <v>174</v>
      </c>
      <c r="T24" s="10">
        <v>19</v>
      </c>
      <c r="U24" s="10">
        <v>40</v>
      </c>
      <c r="V24" s="10">
        <v>7</v>
      </c>
      <c r="W24" s="29">
        <v>66</v>
      </c>
      <c r="X24" s="11">
        <v>199</v>
      </c>
      <c r="Y24" s="10">
        <v>9</v>
      </c>
      <c r="Z24" s="10">
        <v>43</v>
      </c>
      <c r="AA24" s="10">
        <v>15</v>
      </c>
      <c r="AB24" s="30">
        <v>67</v>
      </c>
      <c r="AC24" s="10">
        <v>181</v>
      </c>
      <c r="AD24" s="10">
        <v>16</v>
      </c>
      <c r="AE24" s="10">
        <v>36</v>
      </c>
      <c r="AF24" s="10">
        <v>15</v>
      </c>
      <c r="AG24" s="30">
        <f t="shared" si="0"/>
        <v>67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20.25" x14ac:dyDescent="0.25">
      <c r="B25" s="34" t="s">
        <v>14</v>
      </c>
      <c r="C25" s="34"/>
      <c r="D25" s="9">
        <v>345</v>
      </c>
      <c r="E25" s="10">
        <v>17</v>
      </c>
      <c r="F25" s="10">
        <v>72</v>
      </c>
      <c r="G25" s="10">
        <v>4</v>
      </c>
      <c r="H25" s="24">
        <v>93</v>
      </c>
      <c r="I25" s="11">
        <v>277</v>
      </c>
      <c r="J25" s="10">
        <v>30</v>
      </c>
      <c r="K25" s="10">
        <v>65</v>
      </c>
      <c r="L25" s="10">
        <v>2</v>
      </c>
      <c r="M25" s="30">
        <v>97</v>
      </c>
      <c r="N25" s="10">
        <v>280</v>
      </c>
      <c r="O25" s="10">
        <v>30</v>
      </c>
      <c r="P25" s="10">
        <v>64</v>
      </c>
      <c r="Q25" s="10">
        <v>9</v>
      </c>
      <c r="R25" s="26">
        <v>103</v>
      </c>
      <c r="S25" s="11">
        <v>220</v>
      </c>
      <c r="T25" s="10">
        <v>36</v>
      </c>
      <c r="U25" s="10">
        <v>50</v>
      </c>
      <c r="V25" s="10">
        <v>5</v>
      </c>
      <c r="W25" s="29">
        <v>91</v>
      </c>
      <c r="X25" s="11">
        <v>307</v>
      </c>
      <c r="Y25" s="10">
        <v>25</v>
      </c>
      <c r="Z25" s="10">
        <v>77</v>
      </c>
      <c r="AA25" s="10">
        <v>3</v>
      </c>
      <c r="AB25" s="30">
        <v>105</v>
      </c>
      <c r="AC25" s="10">
        <v>302</v>
      </c>
      <c r="AD25" s="10">
        <v>28</v>
      </c>
      <c r="AE25" s="10">
        <v>80</v>
      </c>
      <c r="AF25" s="10">
        <v>1</v>
      </c>
      <c r="AG25" s="30">
        <f t="shared" si="0"/>
        <v>109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20.25" x14ac:dyDescent="0.25">
      <c r="B26" s="34" t="s">
        <v>15</v>
      </c>
      <c r="C26" s="34"/>
      <c r="D26" s="10">
        <v>17</v>
      </c>
      <c r="E26" s="10">
        <v>4</v>
      </c>
      <c r="F26" s="10">
        <v>6</v>
      </c>
      <c r="G26" s="10">
        <v>0</v>
      </c>
      <c r="H26" s="24">
        <v>10</v>
      </c>
      <c r="I26" s="11">
        <v>13</v>
      </c>
      <c r="J26" s="10">
        <v>3</v>
      </c>
      <c r="K26" s="10">
        <v>3</v>
      </c>
      <c r="L26" s="10">
        <v>0</v>
      </c>
      <c r="M26" s="30">
        <v>6</v>
      </c>
      <c r="N26" s="10">
        <v>21</v>
      </c>
      <c r="O26" s="10">
        <v>3</v>
      </c>
      <c r="P26" s="10">
        <v>3</v>
      </c>
      <c r="Q26" s="10">
        <v>0</v>
      </c>
      <c r="R26" s="26">
        <v>6</v>
      </c>
      <c r="S26" s="11">
        <v>9</v>
      </c>
      <c r="T26" s="10">
        <v>4</v>
      </c>
      <c r="U26" s="10">
        <v>3</v>
      </c>
      <c r="V26" s="10">
        <v>0</v>
      </c>
      <c r="W26" s="29">
        <v>7</v>
      </c>
      <c r="X26" s="11">
        <v>5</v>
      </c>
      <c r="Y26" s="10">
        <v>10</v>
      </c>
      <c r="Z26" s="10">
        <v>3</v>
      </c>
      <c r="AA26" s="10">
        <v>0</v>
      </c>
      <c r="AB26" s="30">
        <v>13</v>
      </c>
      <c r="AC26" s="10">
        <v>10</v>
      </c>
      <c r="AD26" s="10">
        <v>8</v>
      </c>
      <c r="AE26" s="10">
        <v>3</v>
      </c>
      <c r="AF26" s="10">
        <v>0</v>
      </c>
      <c r="AG26" s="30">
        <f t="shared" si="0"/>
        <v>11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20.25" x14ac:dyDescent="0.25">
      <c r="B27" s="34" t="s">
        <v>16</v>
      </c>
      <c r="C27" s="34"/>
      <c r="D27" s="9">
        <v>362</v>
      </c>
      <c r="E27" s="10">
        <v>13</v>
      </c>
      <c r="F27" s="10">
        <v>56</v>
      </c>
      <c r="G27" s="10">
        <v>12</v>
      </c>
      <c r="H27" s="24">
        <v>81</v>
      </c>
      <c r="I27" s="11">
        <v>253</v>
      </c>
      <c r="J27" s="10">
        <v>9</v>
      </c>
      <c r="K27" s="10">
        <v>41</v>
      </c>
      <c r="L27" s="10">
        <v>7</v>
      </c>
      <c r="M27" s="30">
        <v>57</v>
      </c>
      <c r="N27" s="10">
        <v>253</v>
      </c>
      <c r="O27" s="10">
        <v>18</v>
      </c>
      <c r="P27" s="10">
        <v>67</v>
      </c>
      <c r="Q27" s="10">
        <v>15</v>
      </c>
      <c r="R27" s="26">
        <v>100</v>
      </c>
      <c r="S27" s="11">
        <v>225</v>
      </c>
      <c r="T27" s="10">
        <v>9</v>
      </c>
      <c r="U27" s="10">
        <v>44</v>
      </c>
      <c r="V27" s="10">
        <v>6</v>
      </c>
      <c r="W27" s="29">
        <v>59</v>
      </c>
      <c r="X27" s="11">
        <v>247</v>
      </c>
      <c r="Y27" s="10">
        <v>15</v>
      </c>
      <c r="Z27" s="10">
        <v>51</v>
      </c>
      <c r="AA27" s="10">
        <v>11</v>
      </c>
      <c r="AB27" s="30">
        <v>77</v>
      </c>
      <c r="AC27" s="10">
        <v>210</v>
      </c>
      <c r="AD27" s="10">
        <v>7</v>
      </c>
      <c r="AE27" s="10">
        <v>54</v>
      </c>
      <c r="AF27" s="10">
        <v>14</v>
      </c>
      <c r="AG27" s="30">
        <f t="shared" si="0"/>
        <v>75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20.25" x14ac:dyDescent="0.25">
      <c r="B28" s="34" t="s">
        <v>17</v>
      </c>
      <c r="C28" s="34"/>
      <c r="D28" s="9">
        <v>271</v>
      </c>
      <c r="E28" s="10">
        <v>19</v>
      </c>
      <c r="F28" s="10">
        <v>49</v>
      </c>
      <c r="G28" s="10">
        <v>33</v>
      </c>
      <c r="H28" s="24">
        <v>101</v>
      </c>
      <c r="I28" s="11">
        <v>222</v>
      </c>
      <c r="J28" s="10">
        <v>21</v>
      </c>
      <c r="K28" s="10">
        <v>24</v>
      </c>
      <c r="L28" s="10">
        <v>29</v>
      </c>
      <c r="M28" s="30">
        <v>74</v>
      </c>
      <c r="N28" s="10">
        <v>228</v>
      </c>
      <c r="O28" s="10">
        <v>33</v>
      </c>
      <c r="P28" s="10">
        <v>66</v>
      </c>
      <c r="Q28" s="10">
        <v>29</v>
      </c>
      <c r="R28" s="26">
        <v>128</v>
      </c>
      <c r="S28" s="11">
        <v>184</v>
      </c>
      <c r="T28" s="10">
        <v>20</v>
      </c>
      <c r="U28" s="10">
        <v>37</v>
      </c>
      <c r="V28" s="10">
        <v>14</v>
      </c>
      <c r="W28" s="29">
        <v>71</v>
      </c>
      <c r="X28" s="11">
        <v>213</v>
      </c>
      <c r="Y28" s="10">
        <v>21</v>
      </c>
      <c r="Z28" s="10">
        <v>55</v>
      </c>
      <c r="AA28" s="10">
        <v>16</v>
      </c>
      <c r="AB28" s="30">
        <v>92</v>
      </c>
      <c r="AC28" s="10">
        <v>204</v>
      </c>
      <c r="AD28" s="10">
        <v>30</v>
      </c>
      <c r="AE28" s="10">
        <v>46</v>
      </c>
      <c r="AF28" s="10">
        <v>23</v>
      </c>
      <c r="AG28" s="30">
        <f t="shared" si="0"/>
        <v>99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20.25" x14ac:dyDescent="0.25">
      <c r="B29" s="34" t="s">
        <v>18</v>
      </c>
      <c r="C29" s="34"/>
      <c r="D29" s="9">
        <v>452</v>
      </c>
      <c r="E29" s="10">
        <v>70</v>
      </c>
      <c r="F29" s="10">
        <v>55</v>
      </c>
      <c r="G29" s="10">
        <v>26</v>
      </c>
      <c r="H29" s="24">
        <v>151</v>
      </c>
      <c r="I29" s="11">
        <v>368</v>
      </c>
      <c r="J29" s="10">
        <v>53</v>
      </c>
      <c r="K29" s="10">
        <v>68</v>
      </c>
      <c r="L29" s="10">
        <v>5</v>
      </c>
      <c r="M29" s="30">
        <v>126</v>
      </c>
      <c r="N29" s="10">
        <v>414</v>
      </c>
      <c r="O29" s="10">
        <v>130</v>
      </c>
      <c r="P29" s="10">
        <v>86</v>
      </c>
      <c r="Q29" s="10">
        <v>10</v>
      </c>
      <c r="R29" s="26">
        <v>226</v>
      </c>
      <c r="S29" s="11">
        <v>295</v>
      </c>
      <c r="T29" s="10">
        <v>84</v>
      </c>
      <c r="U29" s="10">
        <v>74</v>
      </c>
      <c r="V29" s="10">
        <v>6</v>
      </c>
      <c r="W29" s="29">
        <v>164</v>
      </c>
      <c r="X29" s="11">
        <v>362</v>
      </c>
      <c r="Y29" s="10">
        <v>90</v>
      </c>
      <c r="Z29" s="10">
        <v>61</v>
      </c>
      <c r="AA29" s="10">
        <v>9</v>
      </c>
      <c r="AB29" s="30">
        <v>160</v>
      </c>
      <c r="AC29" s="10">
        <v>323</v>
      </c>
      <c r="AD29" s="10">
        <v>68</v>
      </c>
      <c r="AE29" s="10">
        <v>72</v>
      </c>
      <c r="AF29" s="10">
        <v>5</v>
      </c>
      <c r="AG29" s="30">
        <f t="shared" si="0"/>
        <v>145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7.5" customHeight="1" x14ac:dyDescent="0.25">
      <c r="B30" s="41"/>
      <c r="C30" s="41"/>
      <c r="D30" s="10"/>
      <c r="E30" s="10"/>
      <c r="F30" s="10"/>
      <c r="G30" s="10"/>
      <c r="H30" s="24"/>
      <c r="I30" s="11"/>
      <c r="J30" s="10"/>
      <c r="K30" s="10"/>
      <c r="L30" s="10"/>
      <c r="M30" s="12"/>
      <c r="N30" s="10"/>
      <c r="O30" s="10"/>
      <c r="P30" s="10"/>
      <c r="Q30" s="10"/>
      <c r="R30" s="12"/>
      <c r="S30" s="11"/>
      <c r="T30" s="10"/>
      <c r="U30" s="10"/>
      <c r="V30" s="10"/>
      <c r="W30" s="12"/>
      <c r="X30" s="11"/>
      <c r="Y30" s="10"/>
      <c r="Z30" s="10"/>
      <c r="AA30" s="10"/>
      <c r="AB30" s="12"/>
      <c r="AC30" s="11"/>
      <c r="AD30" s="10"/>
      <c r="AE30" s="10"/>
      <c r="AF30" s="10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20.25" x14ac:dyDescent="0.25">
      <c r="B31" s="38" t="s">
        <v>1</v>
      </c>
      <c r="C31" s="38"/>
      <c r="D31" s="17">
        <f>SUM(D13:D30)</f>
        <v>2725</v>
      </c>
      <c r="E31" s="17">
        <f t="shared" ref="E31:H31" si="1">SUM(E13:E30)</f>
        <v>237</v>
      </c>
      <c r="F31" s="17">
        <f t="shared" si="1"/>
        <v>519</v>
      </c>
      <c r="G31" s="17">
        <f t="shared" si="1"/>
        <v>290</v>
      </c>
      <c r="H31" s="17">
        <f t="shared" si="1"/>
        <v>1046</v>
      </c>
      <c r="I31" s="18">
        <f>SUM(I13:I30)</f>
        <v>2101</v>
      </c>
      <c r="J31" s="17">
        <f t="shared" ref="J31:M31" si="2">SUM(J13:J30)</f>
        <v>256</v>
      </c>
      <c r="K31" s="17">
        <f t="shared" si="2"/>
        <v>564</v>
      </c>
      <c r="L31" s="17">
        <f t="shared" si="2"/>
        <v>211</v>
      </c>
      <c r="M31" s="19">
        <f t="shared" si="2"/>
        <v>1031</v>
      </c>
      <c r="N31" s="17">
        <v>2298</v>
      </c>
      <c r="O31" s="17">
        <v>412</v>
      </c>
      <c r="P31" s="17">
        <v>702</v>
      </c>
      <c r="Q31" s="17">
        <v>304</v>
      </c>
      <c r="R31" s="19">
        <v>1418</v>
      </c>
      <c r="S31" s="17">
        <f>SUM(S13:S29)</f>
        <v>1741</v>
      </c>
      <c r="T31" s="17">
        <f t="shared" ref="T31:W31" si="3">SUM(T13:T29)</f>
        <v>318</v>
      </c>
      <c r="U31" s="17">
        <f t="shared" si="3"/>
        <v>465</v>
      </c>
      <c r="V31" s="17">
        <f t="shared" si="3"/>
        <v>233</v>
      </c>
      <c r="W31" s="17">
        <f t="shared" si="3"/>
        <v>1016</v>
      </c>
      <c r="X31" s="18">
        <f t="shared" ref="X31:AC31" si="4">SUM(X13:X29)</f>
        <v>2188</v>
      </c>
      <c r="Y31" s="17">
        <f t="shared" si="4"/>
        <v>329</v>
      </c>
      <c r="Z31" s="17">
        <f t="shared" si="4"/>
        <v>608</v>
      </c>
      <c r="AA31" s="17">
        <f t="shared" si="4"/>
        <v>235</v>
      </c>
      <c r="AB31" s="19">
        <f t="shared" si="4"/>
        <v>1172</v>
      </c>
      <c r="AC31" s="17">
        <f t="shared" si="4"/>
        <v>2047</v>
      </c>
      <c r="AD31" s="17">
        <f t="shared" ref="AD31:AG31" si="5">SUM(AD13:AD29)</f>
        <v>302</v>
      </c>
      <c r="AE31" s="17">
        <f t="shared" si="5"/>
        <v>545</v>
      </c>
      <c r="AF31" s="17">
        <f t="shared" si="5"/>
        <v>118</v>
      </c>
      <c r="AG31" s="19">
        <f t="shared" si="5"/>
        <v>965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x14ac:dyDescent="0.25">
      <c r="B32" s="1"/>
      <c r="C32" s="1"/>
      <c r="D32" s="1"/>
      <c r="E32" s="1"/>
      <c r="F32" s="1"/>
      <c r="G32" s="1"/>
      <c r="H32" s="1"/>
      <c r="I32" s="32"/>
      <c r="J32" s="32"/>
      <c r="K32" s="32"/>
      <c r="L32" s="32"/>
      <c r="M32" s="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20.25" x14ac:dyDescent="0.25">
      <c r="B33" s="37" t="s">
        <v>67</v>
      </c>
      <c r="C33" s="37"/>
      <c r="D33" s="38" t="s">
        <v>28</v>
      </c>
      <c r="E33" s="38"/>
      <c r="F33" s="38"/>
      <c r="G33" s="38"/>
      <c r="H33" s="38"/>
      <c r="I33" s="39" t="s">
        <v>29</v>
      </c>
      <c r="J33" s="38"/>
      <c r="K33" s="38"/>
      <c r="L33" s="38"/>
      <c r="M33" s="40"/>
      <c r="N33" s="39" t="s">
        <v>30</v>
      </c>
      <c r="O33" s="38"/>
      <c r="P33" s="38"/>
      <c r="Q33" s="38"/>
      <c r="R33" s="40"/>
      <c r="S33" s="39" t="s">
        <v>31</v>
      </c>
      <c r="T33" s="38"/>
      <c r="U33" s="38"/>
      <c r="V33" s="38"/>
      <c r="W33" s="40"/>
      <c r="X33" s="39" t="s">
        <v>32</v>
      </c>
      <c r="Y33" s="38"/>
      <c r="Z33" s="38"/>
      <c r="AA33" s="38"/>
      <c r="AB33" s="40"/>
      <c r="AC33" s="39" t="s">
        <v>33</v>
      </c>
      <c r="AD33" s="38"/>
      <c r="AE33" s="38"/>
      <c r="AF33" s="3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20.25" x14ac:dyDescent="0.25">
      <c r="B34" s="37"/>
      <c r="C34" s="37"/>
      <c r="D34" s="23" t="s">
        <v>0</v>
      </c>
      <c r="E34" s="14" t="s">
        <v>19</v>
      </c>
      <c r="F34" s="14" t="s">
        <v>21</v>
      </c>
      <c r="G34" s="14" t="s">
        <v>52</v>
      </c>
      <c r="H34" s="14" t="s">
        <v>20</v>
      </c>
      <c r="I34" s="22" t="s">
        <v>0</v>
      </c>
      <c r="J34" s="14" t="s">
        <v>19</v>
      </c>
      <c r="K34" s="14" t="s">
        <v>21</v>
      </c>
      <c r="L34" s="14" t="s">
        <v>52</v>
      </c>
      <c r="M34" s="16" t="s">
        <v>20</v>
      </c>
      <c r="N34" s="22" t="s">
        <v>0</v>
      </c>
      <c r="O34" s="14" t="s">
        <v>19</v>
      </c>
      <c r="P34" s="14" t="s">
        <v>21</v>
      </c>
      <c r="Q34" s="14" t="s">
        <v>52</v>
      </c>
      <c r="R34" s="16" t="s">
        <v>20</v>
      </c>
      <c r="S34" s="22" t="s">
        <v>0</v>
      </c>
      <c r="T34" s="14" t="s">
        <v>19</v>
      </c>
      <c r="U34" s="14" t="s">
        <v>21</v>
      </c>
      <c r="V34" s="14" t="s">
        <v>52</v>
      </c>
      <c r="W34" s="16" t="s">
        <v>20</v>
      </c>
      <c r="X34" s="22" t="s">
        <v>0</v>
      </c>
      <c r="Y34" s="14" t="s">
        <v>19</v>
      </c>
      <c r="Z34" s="14" t="s">
        <v>21</v>
      </c>
      <c r="AA34" s="14" t="s">
        <v>52</v>
      </c>
      <c r="AB34" s="16" t="s">
        <v>20</v>
      </c>
      <c r="AC34" s="22" t="s">
        <v>0</v>
      </c>
      <c r="AD34" s="14" t="s">
        <v>19</v>
      </c>
      <c r="AE34" s="14" t="s">
        <v>21</v>
      </c>
      <c r="AF34" s="14" t="s">
        <v>52</v>
      </c>
      <c r="AG34" s="16" t="s">
        <v>20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20.25" x14ac:dyDescent="0.25">
      <c r="B35" s="34" t="s">
        <v>2</v>
      </c>
      <c r="C35" s="34"/>
      <c r="D35" s="9">
        <v>34</v>
      </c>
      <c r="E35" s="10">
        <v>3</v>
      </c>
      <c r="F35" s="10">
        <v>12</v>
      </c>
      <c r="G35" s="10">
        <v>0</v>
      </c>
      <c r="H35" s="20">
        <v>15</v>
      </c>
      <c r="I35" s="11">
        <v>100</v>
      </c>
      <c r="J35" s="10">
        <v>1</v>
      </c>
      <c r="K35" s="10">
        <v>16</v>
      </c>
      <c r="L35" s="10">
        <v>0</v>
      </c>
      <c r="M35" s="20">
        <v>17</v>
      </c>
      <c r="N35" s="11">
        <v>64</v>
      </c>
      <c r="O35" s="10">
        <v>6</v>
      </c>
      <c r="P35" s="10">
        <v>10</v>
      </c>
      <c r="Q35" s="10">
        <v>1</v>
      </c>
      <c r="R35" s="20">
        <v>17</v>
      </c>
      <c r="S35" s="11"/>
      <c r="T35" s="10"/>
      <c r="U35" s="10"/>
      <c r="V35" s="10"/>
      <c r="W35" s="12"/>
      <c r="X35" s="11"/>
      <c r="Y35" s="10"/>
      <c r="Z35" s="10"/>
      <c r="AA35" s="10"/>
      <c r="AB35" s="12"/>
      <c r="AC35" s="11"/>
      <c r="AD35" s="10"/>
      <c r="AE35" s="10"/>
      <c r="AF35" s="10"/>
      <c r="AG35" s="1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20.25" x14ac:dyDescent="0.25">
      <c r="B36" s="34" t="s">
        <v>3</v>
      </c>
      <c r="C36" s="34"/>
      <c r="D36" s="9">
        <v>81</v>
      </c>
      <c r="E36" s="10">
        <v>15</v>
      </c>
      <c r="F36" s="10">
        <v>37</v>
      </c>
      <c r="G36" s="10">
        <v>3</v>
      </c>
      <c r="H36" s="24">
        <v>55</v>
      </c>
      <c r="I36" s="11">
        <v>209</v>
      </c>
      <c r="J36" s="10">
        <v>31</v>
      </c>
      <c r="K36" s="10">
        <v>46</v>
      </c>
      <c r="L36" s="10">
        <v>3</v>
      </c>
      <c r="M36" s="20">
        <v>80</v>
      </c>
      <c r="N36" s="11">
        <v>152</v>
      </c>
      <c r="O36" s="10">
        <v>16</v>
      </c>
      <c r="P36" s="10">
        <v>35</v>
      </c>
      <c r="Q36" s="10">
        <v>1</v>
      </c>
      <c r="R36" s="12">
        <v>52</v>
      </c>
      <c r="S36" s="11"/>
      <c r="T36" s="10"/>
      <c r="U36" s="10"/>
      <c r="V36" s="10"/>
      <c r="W36" s="12"/>
      <c r="X36" s="11"/>
      <c r="Y36" s="10"/>
      <c r="Z36" s="10"/>
      <c r="AA36" s="10"/>
      <c r="AB36" s="12"/>
      <c r="AC36" s="11"/>
      <c r="AD36" s="10"/>
      <c r="AE36" s="10"/>
      <c r="AF36" s="10"/>
      <c r="AG36" s="1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20.25" x14ac:dyDescent="0.25">
      <c r="B37" s="34" t="s">
        <v>4</v>
      </c>
      <c r="C37" s="34"/>
      <c r="D37" s="9">
        <v>45</v>
      </c>
      <c r="E37" s="10">
        <v>12</v>
      </c>
      <c r="F37" s="10">
        <v>6</v>
      </c>
      <c r="G37" s="10">
        <v>22</v>
      </c>
      <c r="H37" s="24">
        <v>40</v>
      </c>
      <c r="I37" s="11">
        <v>125</v>
      </c>
      <c r="J37" s="10">
        <v>10</v>
      </c>
      <c r="K37" s="10">
        <v>43</v>
      </c>
      <c r="L37" s="10">
        <v>19</v>
      </c>
      <c r="M37" s="20">
        <v>72</v>
      </c>
      <c r="N37" s="11">
        <v>79</v>
      </c>
      <c r="O37" s="10">
        <v>13</v>
      </c>
      <c r="P37" s="10">
        <v>37</v>
      </c>
      <c r="Q37" s="10">
        <v>32</v>
      </c>
      <c r="R37" s="12">
        <v>82</v>
      </c>
      <c r="S37" s="11"/>
      <c r="T37" s="10"/>
      <c r="U37" s="10"/>
      <c r="V37" s="10"/>
      <c r="W37" s="12"/>
      <c r="X37" s="11"/>
      <c r="Y37" s="10"/>
      <c r="Z37" s="10"/>
      <c r="AA37" s="10"/>
      <c r="AB37" s="12"/>
      <c r="AC37" s="11"/>
      <c r="AD37" s="10"/>
      <c r="AE37" s="10"/>
      <c r="AF37" s="10"/>
      <c r="AG37" s="1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20.25" x14ac:dyDescent="0.25">
      <c r="B38" s="34" t="s">
        <v>5</v>
      </c>
      <c r="C38" s="34"/>
      <c r="D38" s="9">
        <v>43</v>
      </c>
      <c r="E38" s="10">
        <v>8</v>
      </c>
      <c r="F38" s="10">
        <v>15</v>
      </c>
      <c r="G38" s="10">
        <v>12</v>
      </c>
      <c r="H38" s="24">
        <v>35</v>
      </c>
      <c r="I38" s="11">
        <v>131</v>
      </c>
      <c r="J38" s="10">
        <v>6</v>
      </c>
      <c r="K38" s="10">
        <v>22</v>
      </c>
      <c r="L38" s="10">
        <v>15</v>
      </c>
      <c r="M38" s="20">
        <v>43</v>
      </c>
      <c r="N38" s="11">
        <v>86</v>
      </c>
      <c r="O38" s="10">
        <v>10</v>
      </c>
      <c r="P38" s="10">
        <v>16</v>
      </c>
      <c r="Q38" s="10">
        <v>1</v>
      </c>
      <c r="R38" s="12">
        <v>27</v>
      </c>
      <c r="S38" s="11"/>
      <c r="T38" s="10"/>
      <c r="U38" s="10"/>
      <c r="V38" s="10"/>
      <c r="W38" s="12"/>
      <c r="X38" s="11"/>
      <c r="Y38" s="10"/>
      <c r="Z38" s="10"/>
      <c r="AA38" s="10"/>
      <c r="AB38" s="12"/>
      <c r="AC38" s="11"/>
      <c r="AD38" s="10"/>
      <c r="AE38" s="10"/>
      <c r="AF38" s="10"/>
      <c r="AG38" s="12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20.25" x14ac:dyDescent="0.25">
      <c r="B39" s="34" t="s">
        <v>6</v>
      </c>
      <c r="C39" s="34"/>
      <c r="D39" s="9">
        <v>35</v>
      </c>
      <c r="E39" s="10">
        <v>8</v>
      </c>
      <c r="F39" s="10">
        <v>9</v>
      </c>
      <c r="G39" s="10">
        <v>0</v>
      </c>
      <c r="H39" s="24">
        <v>17</v>
      </c>
      <c r="I39" s="11">
        <v>127</v>
      </c>
      <c r="J39" s="10">
        <v>14</v>
      </c>
      <c r="K39" s="10">
        <v>13</v>
      </c>
      <c r="L39" s="10">
        <v>1</v>
      </c>
      <c r="M39" s="20">
        <v>28</v>
      </c>
      <c r="N39" s="11">
        <v>90</v>
      </c>
      <c r="O39" s="10">
        <v>10</v>
      </c>
      <c r="P39" s="10">
        <v>20</v>
      </c>
      <c r="Q39" s="10">
        <v>1</v>
      </c>
      <c r="R39" s="12">
        <v>31</v>
      </c>
      <c r="S39" s="11"/>
      <c r="T39" s="10"/>
      <c r="U39" s="10"/>
      <c r="V39" s="10"/>
      <c r="W39" s="12"/>
      <c r="X39" s="11"/>
      <c r="Y39" s="10"/>
      <c r="Z39" s="10"/>
      <c r="AA39" s="10"/>
      <c r="AB39" s="12"/>
      <c r="AC39" s="11"/>
      <c r="AD39" s="10"/>
      <c r="AE39" s="10"/>
      <c r="AF39" s="10"/>
      <c r="AG39" s="12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20.25" x14ac:dyDescent="0.25">
      <c r="B40" s="34" t="s">
        <v>7</v>
      </c>
      <c r="C40" s="34"/>
      <c r="D40" s="10">
        <v>53</v>
      </c>
      <c r="E40" s="10">
        <v>14</v>
      </c>
      <c r="F40" s="10">
        <v>55</v>
      </c>
      <c r="G40" s="10">
        <v>32</v>
      </c>
      <c r="H40" s="24">
        <v>101</v>
      </c>
      <c r="I40" s="11">
        <v>216</v>
      </c>
      <c r="J40" s="10">
        <v>39</v>
      </c>
      <c r="K40" s="10">
        <v>94</v>
      </c>
      <c r="L40" s="10">
        <v>38</v>
      </c>
      <c r="M40" s="20">
        <v>171</v>
      </c>
      <c r="N40" s="11">
        <v>130</v>
      </c>
      <c r="O40" s="10">
        <v>27</v>
      </c>
      <c r="P40" s="10">
        <v>86</v>
      </c>
      <c r="Q40" s="10">
        <v>36</v>
      </c>
      <c r="R40" s="12">
        <v>149</v>
      </c>
      <c r="S40" s="11"/>
      <c r="T40" s="10"/>
      <c r="U40" s="10"/>
      <c r="V40" s="10"/>
      <c r="W40" s="12"/>
      <c r="X40" s="11"/>
      <c r="Y40" s="10"/>
      <c r="Z40" s="10"/>
      <c r="AA40" s="10"/>
      <c r="AB40" s="12"/>
      <c r="AC40" s="11"/>
      <c r="AD40" s="10"/>
      <c r="AE40" s="10"/>
      <c r="AF40" s="10"/>
      <c r="AG40" s="12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ht="20.25" x14ac:dyDescent="0.25">
      <c r="B41" s="34" t="s">
        <v>8</v>
      </c>
      <c r="C41" s="34"/>
      <c r="D41" s="10">
        <v>15</v>
      </c>
      <c r="E41" s="10">
        <v>7</v>
      </c>
      <c r="F41" s="10">
        <v>4</v>
      </c>
      <c r="G41" s="10">
        <v>9</v>
      </c>
      <c r="H41" s="24">
        <v>20</v>
      </c>
      <c r="I41" s="11">
        <v>28</v>
      </c>
      <c r="J41" s="10">
        <v>11</v>
      </c>
      <c r="K41" s="10">
        <v>9</v>
      </c>
      <c r="L41" s="10">
        <v>18</v>
      </c>
      <c r="M41" s="20">
        <v>38</v>
      </c>
      <c r="N41" s="11">
        <v>15</v>
      </c>
      <c r="O41" s="10">
        <v>11</v>
      </c>
      <c r="P41" s="10">
        <v>7</v>
      </c>
      <c r="Q41" s="10">
        <v>14</v>
      </c>
      <c r="R41" s="12">
        <v>32</v>
      </c>
      <c r="S41" s="11"/>
      <c r="T41" s="10"/>
      <c r="U41" s="10"/>
      <c r="V41" s="10"/>
      <c r="W41" s="12"/>
      <c r="X41" s="11"/>
      <c r="Y41" s="10"/>
      <c r="Z41" s="10"/>
      <c r="AA41" s="10"/>
      <c r="AB41" s="12"/>
      <c r="AC41" s="11"/>
      <c r="AD41" s="10"/>
      <c r="AE41" s="10"/>
      <c r="AF41" s="10"/>
      <c r="AG41" s="12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20.25" x14ac:dyDescent="0.25">
      <c r="B42" s="34" t="s">
        <v>9</v>
      </c>
      <c r="C42" s="34"/>
      <c r="D42" s="10">
        <v>10</v>
      </c>
      <c r="E42" s="10">
        <v>1</v>
      </c>
      <c r="F42" s="10">
        <v>6</v>
      </c>
      <c r="G42" s="10">
        <v>5</v>
      </c>
      <c r="H42" s="24">
        <v>12</v>
      </c>
      <c r="I42" s="11">
        <v>24</v>
      </c>
      <c r="J42" s="10">
        <v>6</v>
      </c>
      <c r="K42" s="10">
        <v>8</v>
      </c>
      <c r="L42" s="10">
        <v>2</v>
      </c>
      <c r="M42" s="20">
        <v>16</v>
      </c>
      <c r="N42" s="11">
        <v>38</v>
      </c>
      <c r="O42" s="10">
        <v>6</v>
      </c>
      <c r="P42" s="10">
        <v>8</v>
      </c>
      <c r="Q42" s="10">
        <v>3</v>
      </c>
      <c r="R42" s="12">
        <v>17</v>
      </c>
      <c r="S42" s="11"/>
      <c r="T42" s="10"/>
      <c r="U42" s="10"/>
      <c r="V42" s="10"/>
      <c r="W42" s="12"/>
      <c r="X42" s="11"/>
      <c r="Y42" s="10"/>
      <c r="Z42" s="10"/>
      <c r="AA42" s="10"/>
      <c r="AB42" s="12"/>
      <c r="AC42" s="11"/>
      <c r="AD42" s="10"/>
      <c r="AE42" s="10"/>
      <c r="AF42" s="10"/>
      <c r="AG42" s="12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20.25" x14ac:dyDescent="0.25">
      <c r="B43" s="34" t="s">
        <v>10</v>
      </c>
      <c r="C43" s="34"/>
      <c r="D43" s="10">
        <v>18</v>
      </c>
      <c r="E43" s="10">
        <v>3</v>
      </c>
      <c r="F43" s="10">
        <v>6</v>
      </c>
      <c r="G43" s="10">
        <v>5</v>
      </c>
      <c r="H43" s="24">
        <v>14</v>
      </c>
      <c r="I43" s="11">
        <v>30</v>
      </c>
      <c r="J43" s="10">
        <v>10</v>
      </c>
      <c r="K43" s="10">
        <v>13</v>
      </c>
      <c r="L43" s="10">
        <v>7</v>
      </c>
      <c r="M43" s="20">
        <v>30</v>
      </c>
      <c r="N43" s="11">
        <v>34</v>
      </c>
      <c r="O43" s="10">
        <v>10</v>
      </c>
      <c r="P43" s="10">
        <v>8</v>
      </c>
      <c r="Q43" s="10">
        <v>3</v>
      </c>
      <c r="R43" s="12">
        <v>21</v>
      </c>
      <c r="S43" s="11"/>
      <c r="T43" s="10"/>
      <c r="U43" s="10"/>
      <c r="V43" s="10"/>
      <c r="W43" s="12"/>
      <c r="X43" s="11"/>
      <c r="Y43" s="10"/>
      <c r="Z43" s="10"/>
      <c r="AA43" s="10"/>
      <c r="AB43" s="12"/>
      <c r="AC43" s="11"/>
      <c r="AD43" s="10"/>
      <c r="AE43" s="10"/>
      <c r="AF43" s="10"/>
      <c r="AG43" s="12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20.25" x14ac:dyDescent="0.25">
      <c r="B44" s="34" t="s">
        <v>11</v>
      </c>
      <c r="C44" s="34"/>
      <c r="D44" s="9">
        <v>2</v>
      </c>
      <c r="E44" s="10">
        <v>0</v>
      </c>
      <c r="F44" s="10">
        <v>0</v>
      </c>
      <c r="G44" s="10">
        <v>0</v>
      </c>
      <c r="H44" s="24">
        <v>0</v>
      </c>
      <c r="I44" s="11">
        <v>9</v>
      </c>
      <c r="J44" s="10">
        <v>0</v>
      </c>
      <c r="K44" s="10">
        <v>1</v>
      </c>
      <c r="L44" s="10">
        <v>1</v>
      </c>
      <c r="M44" s="20">
        <v>2</v>
      </c>
      <c r="N44" s="11">
        <v>5</v>
      </c>
      <c r="O44" s="10">
        <v>2</v>
      </c>
      <c r="P44" s="10">
        <v>3</v>
      </c>
      <c r="Q44" s="10">
        <v>0</v>
      </c>
      <c r="R44" s="12">
        <v>5</v>
      </c>
      <c r="S44" s="11"/>
      <c r="T44" s="10"/>
      <c r="U44" s="10"/>
      <c r="V44" s="10"/>
      <c r="W44" s="12"/>
      <c r="X44" s="11"/>
      <c r="Y44" s="10"/>
      <c r="Z44" s="10"/>
      <c r="AA44" s="10"/>
      <c r="AB44" s="12"/>
      <c r="AC44" s="11"/>
      <c r="AD44" s="10"/>
      <c r="AE44" s="10"/>
      <c r="AF44" s="10"/>
      <c r="AG44" s="12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ht="20.25" x14ac:dyDescent="0.25">
      <c r="B45" s="34" t="s">
        <v>12</v>
      </c>
      <c r="C45" s="34"/>
      <c r="D45" s="9">
        <v>101</v>
      </c>
      <c r="E45" s="10">
        <v>3</v>
      </c>
      <c r="F45" s="10">
        <v>2</v>
      </c>
      <c r="G45" s="10">
        <v>3</v>
      </c>
      <c r="H45" s="24">
        <v>8</v>
      </c>
      <c r="I45" s="11">
        <v>101</v>
      </c>
      <c r="J45" s="10">
        <v>3</v>
      </c>
      <c r="K45" s="10">
        <v>16</v>
      </c>
      <c r="L45" s="10">
        <v>17</v>
      </c>
      <c r="M45" s="20">
        <v>36</v>
      </c>
      <c r="N45" s="11">
        <v>63</v>
      </c>
      <c r="O45" s="10">
        <v>2</v>
      </c>
      <c r="P45" s="10">
        <v>10</v>
      </c>
      <c r="Q45" s="10">
        <v>1</v>
      </c>
      <c r="R45" s="12">
        <v>13</v>
      </c>
      <c r="S45" s="11"/>
      <c r="T45" s="10"/>
      <c r="U45" s="10"/>
      <c r="V45" s="10"/>
      <c r="W45" s="12"/>
      <c r="X45" s="11"/>
      <c r="Y45" s="10"/>
      <c r="Z45" s="10"/>
      <c r="AA45" s="10"/>
      <c r="AB45" s="12"/>
      <c r="AC45" s="11"/>
      <c r="AD45" s="10"/>
      <c r="AE45" s="10"/>
      <c r="AF45" s="10"/>
      <c r="AG45" s="12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20.25" x14ac:dyDescent="0.25">
      <c r="B46" s="34" t="s">
        <v>13</v>
      </c>
      <c r="C46" s="34"/>
      <c r="D46" s="9">
        <v>100</v>
      </c>
      <c r="E46" s="10">
        <v>14</v>
      </c>
      <c r="F46" s="10">
        <v>22</v>
      </c>
      <c r="G46" s="10">
        <v>7</v>
      </c>
      <c r="H46" s="24">
        <v>43</v>
      </c>
      <c r="I46" s="11">
        <v>222</v>
      </c>
      <c r="J46" s="10">
        <v>14</v>
      </c>
      <c r="K46" s="10">
        <v>45</v>
      </c>
      <c r="L46" s="10">
        <v>19</v>
      </c>
      <c r="M46" s="20">
        <v>78</v>
      </c>
      <c r="N46" s="11">
        <v>173</v>
      </c>
      <c r="O46" s="10">
        <v>12</v>
      </c>
      <c r="P46" s="10">
        <v>50</v>
      </c>
      <c r="Q46" s="10">
        <v>24</v>
      </c>
      <c r="R46" s="12">
        <v>86</v>
      </c>
      <c r="S46" s="11"/>
      <c r="T46" s="10"/>
      <c r="U46" s="10"/>
      <c r="V46" s="10"/>
      <c r="W46" s="12"/>
      <c r="X46" s="11"/>
      <c r="Y46" s="10"/>
      <c r="Z46" s="10"/>
      <c r="AA46" s="10"/>
      <c r="AB46" s="12"/>
      <c r="AC46" s="11"/>
      <c r="AD46" s="10"/>
      <c r="AE46" s="10"/>
      <c r="AF46" s="10"/>
      <c r="AG46" s="12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20.25" x14ac:dyDescent="0.25">
      <c r="B47" s="34" t="s">
        <v>14</v>
      </c>
      <c r="C47" s="34"/>
      <c r="D47" s="9">
        <v>139</v>
      </c>
      <c r="E47" s="10">
        <v>10</v>
      </c>
      <c r="F47" s="10">
        <v>24</v>
      </c>
      <c r="G47" s="10">
        <v>1</v>
      </c>
      <c r="H47" s="24">
        <v>35</v>
      </c>
      <c r="I47" s="11">
        <v>362</v>
      </c>
      <c r="J47" s="10">
        <v>24</v>
      </c>
      <c r="K47" s="10">
        <v>44</v>
      </c>
      <c r="L47" s="10">
        <v>1</v>
      </c>
      <c r="M47" s="20">
        <v>69</v>
      </c>
      <c r="N47" s="11">
        <v>241</v>
      </c>
      <c r="O47" s="10">
        <v>27</v>
      </c>
      <c r="P47" s="10">
        <v>50</v>
      </c>
      <c r="Q47" s="10">
        <v>5</v>
      </c>
      <c r="R47" s="12">
        <v>82</v>
      </c>
      <c r="S47" s="11"/>
      <c r="T47" s="10"/>
      <c r="U47" s="10"/>
      <c r="V47" s="10"/>
      <c r="W47" s="12"/>
      <c r="X47" s="11"/>
      <c r="Y47" s="10"/>
      <c r="Z47" s="10"/>
      <c r="AA47" s="10"/>
      <c r="AB47" s="12"/>
      <c r="AC47" s="11"/>
      <c r="AD47" s="10"/>
      <c r="AE47" s="10"/>
      <c r="AF47" s="10"/>
      <c r="AG47" s="12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ht="20.25" x14ac:dyDescent="0.25">
      <c r="B48" s="34" t="s">
        <v>15</v>
      </c>
      <c r="C48" s="34"/>
      <c r="D48" s="10">
        <v>10</v>
      </c>
      <c r="E48" s="10">
        <v>1</v>
      </c>
      <c r="F48" s="10">
        <v>4</v>
      </c>
      <c r="G48" s="10">
        <v>0</v>
      </c>
      <c r="H48" s="24">
        <v>5</v>
      </c>
      <c r="I48" s="11">
        <v>10</v>
      </c>
      <c r="J48" s="10">
        <v>5</v>
      </c>
      <c r="K48" s="10">
        <v>9</v>
      </c>
      <c r="L48" s="10">
        <v>0</v>
      </c>
      <c r="M48" s="20">
        <v>14</v>
      </c>
      <c r="N48" s="11">
        <v>11</v>
      </c>
      <c r="O48" s="10">
        <v>8</v>
      </c>
      <c r="P48" s="10">
        <v>3</v>
      </c>
      <c r="Q48" s="10">
        <v>1</v>
      </c>
      <c r="R48" s="12">
        <v>12</v>
      </c>
      <c r="S48" s="11"/>
      <c r="T48" s="10"/>
      <c r="U48" s="10"/>
      <c r="V48" s="10"/>
      <c r="W48" s="12"/>
      <c r="X48" s="11"/>
      <c r="Y48" s="10"/>
      <c r="Z48" s="10"/>
      <c r="AA48" s="10"/>
      <c r="AB48" s="12"/>
      <c r="AC48" s="11"/>
      <c r="AD48" s="10"/>
      <c r="AE48" s="10"/>
      <c r="AF48" s="10"/>
      <c r="AG48" s="12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20.25" x14ac:dyDescent="0.25">
      <c r="B49" s="34" t="s">
        <v>16</v>
      </c>
      <c r="C49" s="34"/>
      <c r="D49" s="9">
        <v>123</v>
      </c>
      <c r="E49" s="10">
        <v>10</v>
      </c>
      <c r="F49" s="10">
        <v>34</v>
      </c>
      <c r="G49" s="10">
        <v>1</v>
      </c>
      <c r="H49" s="24">
        <v>45</v>
      </c>
      <c r="I49" s="11">
        <v>319</v>
      </c>
      <c r="J49" s="10">
        <v>10</v>
      </c>
      <c r="K49" s="10">
        <v>63</v>
      </c>
      <c r="L49" s="10">
        <v>6</v>
      </c>
      <c r="M49" s="20">
        <v>79</v>
      </c>
      <c r="N49" s="11">
        <v>240</v>
      </c>
      <c r="O49" s="10">
        <v>15</v>
      </c>
      <c r="P49" s="10">
        <v>59</v>
      </c>
      <c r="Q49" s="10">
        <v>8</v>
      </c>
      <c r="R49" s="12">
        <v>82</v>
      </c>
      <c r="S49" s="11"/>
      <c r="T49" s="10"/>
      <c r="U49" s="10"/>
      <c r="V49" s="10"/>
      <c r="W49" s="12"/>
      <c r="X49" s="11"/>
      <c r="Y49" s="10"/>
      <c r="Z49" s="10"/>
      <c r="AA49" s="10"/>
      <c r="AB49" s="12"/>
      <c r="AC49" s="11"/>
      <c r="AD49" s="10"/>
      <c r="AE49" s="10"/>
      <c r="AF49" s="10"/>
      <c r="AG49" s="12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20.25" x14ac:dyDescent="0.25">
      <c r="B50" s="34" t="s">
        <v>17</v>
      </c>
      <c r="C50" s="34"/>
      <c r="D50" s="9">
        <v>97</v>
      </c>
      <c r="E50" s="10">
        <v>20</v>
      </c>
      <c r="F50" s="10">
        <v>29</v>
      </c>
      <c r="G50" s="10">
        <v>7</v>
      </c>
      <c r="H50" s="24">
        <v>56</v>
      </c>
      <c r="I50" s="11">
        <v>273</v>
      </c>
      <c r="J50" s="10">
        <v>37</v>
      </c>
      <c r="K50" s="10">
        <v>45</v>
      </c>
      <c r="L50" s="10">
        <v>31</v>
      </c>
      <c r="M50" s="20">
        <v>113</v>
      </c>
      <c r="N50" s="11">
        <v>166</v>
      </c>
      <c r="O50" s="10">
        <v>33</v>
      </c>
      <c r="P50" s="10">
        <v>41</v>
      </c>
      <c r="Q50" s="10">
        <v>23</v>
      </c>
      <c r="R50" s="12">
        <v>97</v>
      </c>
      <c r="S50" s="11"/>
      <c r="T50" s="10"/>
      <c r="U50" s="10"/>
      <c r="V50" s="10"/>
      <c r="W50" s="12"/>
      <c r="X50" s="11"/>
      <c r="Y50" s="10"/>
      <c r="Z50" s="10"/>
      <c r="AA50" s="10"/>
      <c r="AB50" s="12"/>
      <c r="AC50" s="11"/>
      <c r="AD50" s="10"/>
      <c r="AE50" s="10"/>
      <c r="AF50" s="10"/>
      <c r="AG50" s="1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20.25" x14ac:dyDescent="0.25">
      <c r="B51" s="34" t="s">
        <v>18</v>
      </c>
      <c r="C51" s="34"/>
      <c r="D51" s="9">
        <v>183</v>
      </c>
      <c r="E51" s="10">
        <v>74</v>
      </c>
      <c r="F51" s="10">
        <v>39</v>
      </c>
      <c r="G51" s="10">
        <v>3</v>
      </c>
      <c r="H51" s="24">
        <v>116</v>
      </c>
      <c r="I51" s="11">
        <v>457</v>
      </c>
      <c r="J51" s="10">
        <v>97</v>
      </c>
      <c r="K51" s="10">
        <v>89</v>
      </c>
      <c r="L51" s="10">
        <v>12</v>
      </c>
      <c r="M51" s="20">
        <v>198</v>
      </c>
      <c r="N51" s="11">
        <v>281</v>
      </c>
      <c r="O51" s="10">
        <v>140</v>
      </c>
      <c r="P51" s="10">
        <v>63</v>
      </c>
      <c r="Q51" s="10">
        <v>6</v>
      </c>
      <c r="R51" s="12">
        <v>209</v>
      </c>
      <c r="S51" s="11"/>
      <c r="T51" s="10"/>
      <c r="U51" s="10"/>
      <c r="V51" s="10"/>
      <c r="W51" s="12"/>
      <c r="X51" s="11"/>
      <c r="Y51" s="10"/>
      <c r="Z51" s="10"/>
      <c r="AA51" s="10"/>
      <c r="AB51" s="12"/>
      <c r="AC51" s="11"/>
      <c r="AD51" s="10"/>
      <c r="AE51" s="10"/>
      <c r="AF51" s="10"/>
      <c r="AG51" s="12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5.0999999999999996" customHeight="1" x14ac:dyDescent="0.25">
      <c r="B52" s="41"/>
      <c r="C52" s="41"/>
      <c r="D52" s="10"/>
      <c r="E52" s="10"/>
      <c r="F52" s="10"/>
      <c r="G52" s="10"/>
      <c r="H52" s="24"/>
      <c r="I52" s="11"/>
      <c r="J52" s="10"/>
      <c r="K52" s="10"/>
      <c r="L52" s="10"/>
      <c r="M52" s="12"/>
      <c r="N52" s="11"/>
      <c r="O52" s="10"/>
      <c r="P52" s="10"/>
      <c r="Q52" s="10"/>
      <c r="R52" s="12"/>
      <c r="S52" s="11"/>
      <c r="T52" s="10"/>
      <c r="U52" s="10"/>
      <c r="V52" s="10"/>
      <c r="W52" s="12"/>
      <c r="X52" s="11"/>
      <c r="Y52" s="10"/>
      <c r="Z52" s="10"/>
      <c r="AA52" s="10"/>
      <c r="AB52" s="12"/>
      <c r="AC52" s="11"/>
      <c r="AD52" s="10"/>
      <c r="AE52" s="10"/>
      <c r="AF52" s="10"/>
      <c r="AG52" s="1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ht="20.25" x14ac:dyDescent="0.25">
      <c r="B53" s="38" t="s">
        <v>1</v>
      </c>
      <c r="C53" s="38"/>
      <c r="D53" s="17">
        <f>SUM(D35:D51)</f>
        <v>1089</v>
      </c>
      <c r="E53" s="17">
        <f t="shared" ref="E53:H53" si="6">SUM(E35:E51)</f>
        <v>203</v>
      </c>
      <c r="F53" s="17">
        <f t="shared" si="6"/>
        <v>304</v>
      </c>
      <c r="G53" s="17">
        <f t="shared" si="6"/>
        <v>110</v>
      </c>
      <c r="H53" s="17">
        <f t="shared" si="6"/>
        <v>617</v>
      </c>
      <c r="I53" s="18">
        <f>SUM(I35:I51)</f>
        <v>2743</v>
      </c>
      <c r="J53" s="17">
        <f t="shared" ref="J53:M53" si="7">SUM(J35:J51)</f>
        <v>318</v>
      </c>
      <c r="K53" s="17">
        <f t="shared" si="7"/>
        <v>576</v>
      </c>
      <c r="L53" s="17">
        <f t="shared" si="7"/>
        <v>190</v>
      </c>
      <c r="M53" s="17">
        <f t="shared" si="7"/>
        <v>1084</v>
      </c>
      <c r="N53" s="18">
        <v>1868</v>
      </c>
      <c r="O53" s="17">
        <v>348</v>
      </c>
      <c r="P53" s="17">
        <v>506</v>
      </c>
      <c r="Q53" s="17">
        <v>160</v>
      </c>
      <c r="R53" s="19">
        <v>1014</v>
      </c>
      <c r="S53" s="18"/>
      <c r="T53" s="17"/>
      <c r="U53" s="17"/>
      <c r="V53" s="17"/>
      <c r="W53" s="19"/>
      <c r="X53" s="18"/>
      <c r="Y53" s="17"/>
      <c r="Z53" s="17"/>
      <c r="AA53" s="17"/>
      <c r="AB53" s="19"/>
      <c r="AC53" s="18"/>
      <c r="AD53" s="17"/>
      <c r="AE53" s="17"/>
      <c r="AF53" s="17"/>
      <c r="AG53" s="19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x14ac:dyDescent="0.25">
      <c r="B55" s="1"/>
      <c r="C55" s="1"/>
      <c r="D55" s="6" t="s">
        <v>49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20.25" x14ac:dyDescent="0.25">
      <c r="B56" s="1"/>
      <c r="C56" s="1"/>
      <c r="E56" s="23" t="s">
        <v>0</v>
      </c>
      <c r="F56" s="5" t="s">
        <v>48</v>
      </c>
      <c r="G56" s="1" t="s">
        <v>44</v>
      </c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  <c r="T56" s="7"/>
      <c r="U56" s="7"/>
      <c r="V56" s="1"/>
      <c r="W56" s="1"/>
      <c r="X56" s="7"/>
      <c r="Y56" s="1"/>
      <c r="Z56" s="1"/>
      <c r="AA56" s="1"/>
      <c r="AB56" s="7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20.25" x14ac:dyDescent="0.25">
      <c r="B57" s="1"/>
      <c r="C57" s="1"/>
      <c r="D57" s="1"/>
      <c r="E57" s="14" t="s">
        <v>19</v>
      </c>
      <c r="F57" s="5" t="s">
        <v>48</v>
      </c>
      <c r="G57" s="1" t="s">
        <v>47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"/>
      <c r="T57" s="1"/>
      <c r="U57" s="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20.25" x14ac:dyDescent="0.25">
      <c r="B58" s="1"/>
      <c r="C58" s="1"/>
      <c r="D58" s="1"/>
      <c r="E58" s="14" t="s">
        <v>21</v>
      </c>
      <c r="F58" s="5" t="s">
        <v>48</v>
      </c>
      <c r="G58" s="1" t="s">
        <v>46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7" ht="20.25" x14ac:dyDescent="0.25">
      <c r="B59" s="1"/>
      <c r="C59" s="1"/>
      <c r="D59" s="1"/>
      <c r="E59" s="14" t="s">
        <v>52</v>
      </c>
      <c r="F59" s="5" t="s">
        <v>48</v>
      </c>
      <c r="G59" s="1" t="s">
        <v>53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20.25" x14ac:dyDescent="0.25">
      <c r="B60" s="1"/>
      <c r="C60" s="1"/>
      <c r="D60" s="1"/>
      <c r="E60" s="14" t="s">
        <v>20</v>
      </c>
      <c r="F60" s="5" t="s">
        <v>48</v>
      </c>
      <c r="G60" s="1" t="s">
        <v>50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6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6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6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6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6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6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6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6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6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6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6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6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6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6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6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6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2:6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2:6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2:6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2:6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2:6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2:6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2:6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</sheetData>
  <mergeCells count="53">
    <mergeCell ref="B51:C51"/>
    <mergeCell ref="B52:C52"/>
    <mergeCell ref="B53:C53"/>
    <mergeCell ref="B45:C45"/>
    <mergeCell ref="B46:C46"/>
    <mergeCell ref="B47:C47"/>
    <mergeCell ref="B48:C48"/>
    <mergeCell ref="B49:C49"/>
    <mergeCell ref="B50:C50"/>
    <mergeCell ref="B44:C44"/>
    <mergeCell ref="X33:AB33"/>
    <mergeCell ref="AC33:AG33"/>
    <mergeCell ref="B35:C35"/>
    <mergeCell ref="B36:C36"/>
    <mergeCell ref="B37:C37"/>
    <mergeCell ref="B38:C38"/>
    <mergeCell ref="S33:W33"/>
    <mergeCell ref="B39:C39"/>
    <mergeCell ref="B40:C40"/>
    <mergeCell ref="B41:C41"/>
    <mergeCell ref="B42:C42"/>
    <mergeCell ref="B43:C43"/>
    <mergeCell ref="B31:C31"/>
    <mergeCell ref="B33:C34"/>
    <mergeCell ref="D33:H33"/>
    <mergeCell ref="I33:M33"/>
    <mergeCell ref="N33:R33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J1:AG6"/>
    <mergeCell ref="B11:C12"/>
    <mergeCell ref="D11:H11"/>
    <mergeCell ref="I11:M11"/>
    <mergeCell ref="N11:R11"/>
    <mergeCell ref="S11:W11"/>
    <mergeCell ref="X11:AB11"/>
    <mergeCell ref="AC11:AG11"/>
    <mergeCell ref="B13:C13"/>
    <mergeCell ref="B14:C14"/>
    <mergeCell ref="B15:C15"/>
    <mergeCell ref="B16:C16"/>
    <mergeCell ref="B17:C17"/>
  </mergeCells>
  <pageMargins left="0.7" right="0.7" top="0.75" bottom="0.75" header="0" footer="0"/>
  <pageSetup scale="32" orientation="landscape" r:id="rId1"/>
  <rowBreaks count="1" manualBreakCount="1">
    <brk id="61" max="16383" man="1"/>
  </rowBreaks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O110"/>
  <sheetViews>
    <sheetView zoomScale="60" zoomScaleNormal="60" zoomScalePageLayoutView="75" workbookViewId="0">
      <selection activeCell="M40" sqref="M40"/>
    </sheetView>
  </sheetViews>
  <sheetFormatPr baseColWidth="10" defaultRowHeight="15" x14ac:dyDescent="0.25"/>
  <cols>
    <col min="1" max="1" width="4.28515625" style="1" customWidth="1"/>
    <col min="2" max="2" width="12.140625" customWidth="1"/>
    <col min="3" max="3" width="16.7109375" customWidth="1"/>
    <col min="5" max="5" width="13.7109375" bestFit="1" customWidth="1"/>
    <col min="9" max="9" width="13.140625" bestFit="1" customWidth="1"/>
    <col min="10" max="11" width="10" bestFit="1" customWidth="1"/>
    <col min="12" max="12" width="9.28515625" bestFit="1" customWidth="1"/>
    <col min="14" max="14" width="10.42578125" bestFit="1" customWidth="1"/>
    <col min="34" max="34" width="4.85546875" customWidth="1"/>
  </cols>
  <sheetData>
    <row r="1" spans="2:67" x14ac:dyDescent="0.25">
      <c r="J1" s="35" t="s">
        <v>55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67" x14ac:dyDescent="0.25"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67" x14ac:dyDescent="0.25"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67" x14ac:dyDescent="0.25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67" x14ac:dyDescent="0.25"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2:67" x14ac:dyDescent="0.25"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11" spans="2:67" ht="20.25" customHeight="1" x14ac:dyDescent="0.25">
      <c r="B11" s="37" t="s">
        <v>56</v>
      </c>
      <c r="C11" s="37"/>
      <c r="D11" s="38" t="s">
        <v>22</v>
      </c>
      <c r="E11" s="38"/>
      <c r="F11" s="38"/>
      <c r="G11" s="38"/>
      <c r="H11" s="38"/>
      <c r="I11" s="39" t="s">
        <v>23</v>
      </c>
      <c r="J11" s="38"/>
      <c r="K11" s="38"/>
      <c r="L11" s="38"/>
      <c r="M11" s="40"/>
      <c r="N11" s="39" t="s">
        <v>24</v>
      </c>
      <c r="O11" s="38"/>
      <c r="P11" s="38"/>
      <c r="Q11" s="38"/>
      <c r="R11" s="40"/>
      <c r="S11" s="39" t="s">
        <v>25</v>
      </c>
      <c r="T11" s="38"/>
      <c r="U11" s="38"/>
      <c r="V11" s="38"/>
      <c r="W11" s="40"/>
      <c r="X11" s="39" t="s">
        <v>26</v>
      </c>
      <c r="Y11" s="38"/>
      <c r="Z11" s="38"/>
      <c r="AA11" s="38"/>
      <c r="AB11" s="40"/>
      <c r="AC11" s="39" t="s">
        <v>27</v>
      </c>
      <c r="AD11" s="38"/>
      <c r="AE11" s="38"/>
      <c r="AF11" s="38"/>
      <c r="AG11" s="4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ht="20.25" x14ac:dyDescent="0.25">
      <c r="B12" s="37"/>
      <c r="C12" s="37"/>
      <c r="D12" s="13" t="s">
        <v>0</v>
      </c>
      <c r="E12" s="14" t="s">
        <v>19</v>
      </c>
      <c r="F12" s="14" t="s">
        <v>21</v>
      </c>
      <c r="G12" s="14" t="s">
        <v>52</v>
      </c>
      <c r="H12" s="14" t="s">
        <v>20</v>
      </c>
      <c r="I12" s="15" t="s">
        <v>0</v>
      </c>
      <c r="J12" s="14" t="s">
        <v>19</v>
      </c>
      <c r="K12" s="14" t="s">
        <v>21</v>
      </c>
      <c r="L12" s="14" t="s">
        <v>52</v>
      </c>
      <c r="M12" s="16" t="s">
        <v>20</v>
      </c>
      <c r="N12" s="15" t="s">
        <v>0</v>
      </c>
      <c r="O12" s="14" t="s">
        <v>19</v>
      </c>
      <c r="P12" s="14" t="s">
        <v>21</v>
      </c>
      <c r="Q12" s="14" t="s">
        <v>52</v>
      </c>
      <c r="R12" s="16" t="s">
        <v>20</v>
      </c>
      <c r="S12" s="15" t="s">
        <v>0</v>
      </c>
      <c r="T12" s="14" t="s">
        <v>19</v>
      </c>
      <c r="U12" s="14" t="s">
        <v>21</v>
      </c>
      <c r="V12" s="14" t="s">
        <v>52</v>
      </c>
      <c r="W12" s="16" t="s">
        <v>20</v>
      </c>
      <c r="X12" s="15" t="s">
        <v>0</v>
      </c>
      <c r="Y12" s="14" t="s">
        <v>19</v>
      </c>
      <c r="Z12" s="14" t="s">
        <v>21</v>
      </c>
      <c r="AA12" s="14" t="s">
        <v>52</v>
      </c>
      <c r="AB12" s="16" t="s">
        <v>20</v>
      </c>
      <c r="AC12" s="15" t="s">
        <v>0</v>
      </c>
      <c r="AD12" s="14" t="s">
        <v>19</v>
      </c>
      <c r="AE12" s="14" t="s">
        <v>21</v>
      </c>
      <c r="AF12" s="14" t="s">
        <v>52</v>
      </c>
      <c r="AG12" s="16" t="s">
        <v>20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ht="20.25" x14ac:dyDescent="0.25">
      <c r="B13" s="34" t="s">
        <v>2</v>
      </c>
      <c r="C13" s="34"/>
      <c r="D13" s="9">
        <v>71</v>
      </c>
      <c r="E13" s="10">
        <v>2</v>
      </c>
      <c r="F13" s="10">
        <v>22</v>
      </c>
      <c r="G13" s="10">
        <v>11</v>
      </c>
      <c r="H13" s="8">
        <f>SUM(E13:G13)</f>
        <v>35</v>
      </c>
      <c r="I13" s="11">
        <v>88</v>
      </c>
      <c r="J13" s="10">
        <v>1</v>
      </c>
      <c r="K13" s="10">
        <v>15</v>
      </c>
      <c r="L13" s="10">
        <v>17</v>
      </c>
      <c r="M13" s="12">
        <v>33</v>
      </c>
      <c r="N13" s="11">
        <v>72</v>
      </c>
      <c r="O13" s="10">
        <v>5</v>
      </c>
      <c r="P13" s="10">
        <v>19</v>
      </c>
      <c r="Q13" s="10">
        <v>18</v>
      </c>
      <c r="R13" s="12">
        <v>42</v>
      </c>
      <c r="S13" s="11">
        <v>67</v>
      </c>
      <c r="T13" s="10">
        <v>7</v>
      </c>
      <c r="U13" s="10">
        <v>23</v>
      </c>
      <c r="V13" s="10">
        <v>11</v>
      </c>
      <c r="W13" s="12">
        <v>41</v>
      </c>
      <c r="X13" s="11">
        <v>89</v>
      </c>
      <c r="Y13" s="10">
        <v>4</v>
      </c>
      <c r="Z13" s="10">
        <v>17</v>
      </c>
      <c r="AA13" s="10">
        <v>0</v>
      </c>
      <c r="AB13" s="12">
        <v>21</v>
      </c>
      <c r="AC13" s="11">
        <v>85</v>
      </c>
      <c r="AD13" s="10">
        <v>12</v>
      </c>
      <c r="AE13" s="10">
        <v>21</v>
      </c>
      <c r="AF13" s="10">
        <v>12</v>
      </c>
      <c r="AG13" s="12">
        <v>45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ht="20.25" x14ac:dyDescent="0.25">
      <c r="B14" s="34" t="s">
        <v>3</v>
      </c>
      <c r="C14" s="34"/>
      <c r="D14" s="9">
        <v>156</v>
      </c>
      <c r="E14" s="10">
        <v>14</v>
      </c>
      <c r="F14" s="10">
        <v>23</v>
      </c>
      <c r="G14" s="10">
        <v>8</v>
      </c>
      <c r="H14" s="21">
        <f t="shared" ref="H14:H29" si="0">SUM(E14:G14)</f>
        <v>45</v>
      </c>
      <c r="I14" s="11">
        <v>183</v>
      </c>
      <c r="J14" s="10">
        <v>19</v>
      </c>
      <c r="K14" s="10">
        <v>44</v>
      </c>
      <c r="L14" s="10">
        <v>17</v>
      </c>
      <c r="M14" s="12">
        <v>80</v>
      </c>
      <c r="N14" s="11">
        <v>149</v>
      </c>
      <c r="O14" s="10">
        <v>36</v>
      </c>
      <c r="P14" s="10">
        <v>48</v>
      </c>
      <c r="Q14" s="10">
        <v>29</v>
      </c>
      <c r="R14" s="12">
        <v>113</v>
      </c>
      <c r="S14" s="11">
        <v>161</v>
      </c>
      <c r="T14" s="10">
        <v>32</v>
      </c>
      <c r="U14" s="10">
        <v>64</v>
      </c>
      <c r="V14" s="10">
        <v>11</v>
      </c>
      <c r="W14" s="12">
        <v>107</v>
      </c>
      <c r="X14" s="11">
        <v>165</v>
      </c>
      <c r="Y14" s="10">
        <v>25</v>
      </c>
      <c r="Z14" s="10">
        <v>50</v>
      </c>
      <c r="AA14" s="10">
        <v>6</v>
      </c>
      <c r="AB14" s="12">
        <v>81</v>
      </c>
      <c r="AC14" s="11">
        <v>166</v>
      </c>
      <c r="AD14" s="10">
        <v>32</v>
      </c>
      <c r="AE14" s="10">
        <v>39</v>
      </c>
      <c r="AF14" s="10">
        <v>6</v>
      </c>
      <c r="AG14" s="12">
        <v>77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ht="20.25" x14ac:dyDescent="0.25">
      <c r="B15" s="34" t="s">
        <v>4</v>
      </c>
      <c r="C15" s="34"/>
      <c r="D15" s="9">
        <v>80</v>
      </c>
      <c r="E15" s="10">
        <v>9</v>
      </c>
      <c r="F15" s="10">
        <v>18</v>
      </c>
      <c r="G15" s="10">
        <v>18</v>
      </c>
      <c r="H15" s="21">
        <f t="shared" si="0"/>
        <v>45</v>
      </c>
      <c r="I15" s="11">
        <v>76</v>
      </c>
      <c r="J15" s="10">
        <v>28</v>
      </c>
      <c r="K15" s="10">
        <v>22</v>
      </c>
      <c r="L15" s="10">
        <v>23</v>
      </c>
      <c r="M15" s="12">
        <v>73</v>
      </c>
      <c r="N15" s="11">
        <v>66</v>
      </c>
      <c r="O15" s="10">
        <v>26</v>
      </c>
      <c r="P15" s="10">
        <v>23</v>
      </c>
      <c r="Q15" s="10">
        <v>24</v>
      </c>
      <c r="R15" s="12">
        <v>73</v>
      </c>
      <c r="S15" s="11">
        <v>87</v>
      </c>
      <c r="T15" s="10">
        <v>16</v>
      </c>
      <c r="U15" s="10">
        <v>15</v>
      </c>
      <c r="V15" s="10">
        <v>19</v>
      </c>
      <c r="W15" s="12">
        <v>50</v>
      </c>
      <c r="X15" s="11">
        <v>79</v>
      </c>
      <c r="Y15" s="10">
        <v>8</v>
      </c>
      <c r="Z15" s="10">
        <v>11</v>
      </c>
      <c r="AA15" s="10">
        <v>18</v>
      </c>
      <c r="AB15" s="12">
        <v>37</v>
      </c>
      <c r="AC15" s="11">
        <v>69</v>
      </c>
      <c r="AD15" s="10">
        <v>30</v>
      </c>
      <c r="AE15" s="10">
        <v>40</v>
      </c>
      <c r="AF15" s="10">
        <v>58</v>
      </c>
      <c r="AG15" s="12">
        <v>128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ht="20.25" x14ac:dyDescent="0.25">
      <c r="B16" s="34" t="s">
        <v>5</v>
      </c>
      <c r="C16" s="34"/>
      <c r="D16" s="9">
        <v>109</v>
      </c>
      <c r="E16" s="10">
        <v>11</v>
      </c>
      <c r="F16" s="10">
        <v>33</v>
      </c>
      <c r="G16" s="10">
        <v>21</v>
      </c>
      <c r="H16" s="21">
        <f t="shared" si="0"/>
        <v>65</v>
      </c>
      <c r="I16" s="11">
        <v>82</v>
      </c>
      <c r="J16" s="10">
        <v>7</v>
      </c>
      <c r="K16" s="10">
        <v>30</v>
      </c>
      <c r="L16" s="10">
        <v>37</v>
      </c>
      <c r="M16" s="12">
        <v>74</v>
      </c>
      <c r="N16" s="11">
        <v>93</v>
      </c>
      <c r="O16" s="10">
        <v>9</v>
      </c>
      <c r="P16" s="10">
        <v>33</v>
      </c>
      <c r="Q16" s="10">
        <v>36</v>
      </c>
      <c r="R16" s="12">
        <v>78</v>
      </c>
      <c r="S16" s="11">
        <v>88</v>
      </c>
      <c r="T16" s="10">
        <v>10</v>
      </c>
      <c r="U16" s="10">
        <v>21</v>
      </c>
      <c r="V16" s="10">
        <v>33</v>
      </c>
      <c r="W16" s="12">
        <v>64</v>
      </c>
      <c r="X16" s="11">
        <v>63</v>
      </c>
      <c r="Y16" s="10">
        <v>9</v>
      </c>
      <c r="Z16" s="10">
        <v>34</v>
      </c>
      <c r="AA16" s="10">
        <v>25</v>
      </c>
      <c r="AB16" s="12">
        <v>68</v>
      </c>
      <c r="AC16" s="11">
        <v>102</v>
      </c>
      <c r="AD16" s="10">
        <v>13</v>
      </c>
      <c r="AE16" s="10">
        <v>32</v>
      </c>
      <c r="AF16" s="10">
        <v>38</v>
      </c>
      <c r="AG16" s="12">
        <v>83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ht="20.25" x14ac:dyDescent="0.25">
      <c r="B17" s="34" t="s">
        <v>6</v>
      </c>
      <c r="C17" s="34"/>
      <c r="D17" s="9">
        <v>77</v>
      </c>
      <c r="E17" s="10">
        <v>12</v>
      </c>
      <c r="F17" s="10">
        <v>28</v>
      </c>
      <c r="G17" s="10">
        <v>164</v>
      </c>
      <c r="H17" s="21">
        <f t="shared" si="0"/>
        <v>204</v>
      </c>
      <c r="I17" s="11">
        <v>118</v>
      </c>
      <c r="J17" s="10">
        <v>14</v>
      </c>
      <c r="K17" s="10">
        <v>27</v>
      </c>
      <c r="L17" s="10">
        <v>18</v>
      </c>
      <c r="M17" s="12">
        <v>59</v>
      </c>
      <c r="N17" s="11">
        <v>101</v>
      </c>
      <c r="O17" s="10">
        <v>16</v>
      </c>
      <c r="P17" s="10">
        <v>34</v>
      </c>
      <c r="Q17" s="10">
        <v>14</v>
      </c>
      <c r="R17" s="12">
        <v>64</v>
      </c>
      <c r="S17" s="11">
        <v>116</v>
      </c>
      <c r="T17" s="10">
        <v>15</v>
      </c>
      <c r="U17" s="10">
        <v>32</v>
      </c>
      <c r="V17" s="10">
        <v>4</v>
      </c>
      <c r="W17" s="12">
        <v>51</v>
      </c>
      <c r="X17" s="11">
        <v>102</v>
      </c>
      <c r="Y17" s="10">
        <v>15</v>
      </c>
      <c r="Z17" s="10">
        <v>29</v>
      </c>
      <c r="AA17" s="10">
        <v>8</v>
      </c>
      <c r="AB17" s="12">
        <v>52</v>
      </c>
      <c r="AC17" s="11">
        <v>111</v>
      </c>
      <c r="AD17" s="10">
        <v>25</v>
      </c>
      <c r="AE17" s="10">
        <v>28</v>
      </c>
      <c r="AF17" s="10">
        <v>7</v>
      </c>
      <c r="AG17" s="12">
        <v>60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ht="20.25" x14ac:dyDescent="0.25">
      <c r="B18" s="34" t="s">
        <v>7</v>
      </c>
      <c r="C18" s="34"/>
      <c r="D18" s="10">
        <v>160</v>
      </c>
      <c r="E18" s="10">
        <v>24</v>
      </c>
      <c r="F18" s="10">
        <v>103</v>
      </c>
      <c r="G18" s="10">
        <v>48</v>
      </c>
      <c r="H18" s="21">
        <f t="shared" si="0"/>
        <v>175</v>
      </c>
      <c r="I18" s="11">
        <v>151</v>
      </c>
      <c r="J18" s="10">
        <v>32</v>
      </c>
      <c r="K18" s="10">
        <v>83</v>
      </c>
      <c r="L18" s="10">
        <v>61</v>
      </c>
      <c r="M18" s="12">
        <v>176</v>
      </c>
      <c r="N18" s="11">
        <v>125</v>
      </c>
      <c r="O18" s="10">
        <v>20</v>
      </c>
      <c r="P18" s="10">
        <v>72</v>
      </c>
      <c r="Q18" s="10">
        <v>44</v>
      </c>
      <c r="R18" s="12">
        <v>136</v>
      </c>
      <c r="S18" s="11">
        <v>133</v>
      </c>
      <c r="T18" s="10">
        <v>48</v>
      </c>
      <c r="U18" s="10">
        <v>92</v>
      </c>
      <c r="V18" s="10">
        <v>55</v>
      </c>
      <c r="W18" s="12">
        <v>195</v>
      </c>
      <c r="X18" s="11">
        <v>116</v>
      </c>
      <c r="Y18" s="10">
        <v>47</v>
      </c>
      <c r="Z18" s="10">
        <v>107</v>
      </c>
      <c r="AA18" s="10">
        <v>41</v>
      </c>
      <c r="AB18" s="12">
        <v>195</v>
      </c>
      <c r="AC18" s="11">
        <v>124</v>
      </c>
      <c r="AD18" s="10">
        <v>37</v>
      </c>
      <c r="AE18" s="10">
        <v>103</v>
      </c>
      <c r="AF18" s="10">
        <v>62</v>
      </c>
      <c r="AG18" s="12">
        <v>202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ht="20.25" x14ac:dyDescent="0.25">
      <c r="B19" s="34" t="s">
        <v>8</v>
      </c>
      <c r="C19" s="34"/>
      <c r="D19" s="10">
        <v>27</v>
      </c>
      <c r="E19" s="10">
        <v>7</v>
      </c>
      <c r="F19" s="10">
        <v>4</v>
      </c>
      <c r="G19" s="10">
        <v>2</v>
      </c>
      <c r="H19" s="21">
        <f t="shared" si="0"/>
        <v>13</v>
      </c>
      <c r="I19" s="11">
        <v>28</v>
      </c>
      <c r="J19" s="10">
        <v>15</v>
      </c>
      <c r="K19" s="10">
        <v>8</v>
      </c>
      <c r="L19" s="10">
        <v>3</v>
      </c>
      <c r="M19" s="12">
        <v>26</v>
      </c>
      <c r="N19" s="11">
        <v>19</v>
      </c>
      <c r="O19" s="10">
        <v>9</v>
      </c>
      <c r="P19" s="10">
        <v>9</v>
      </c>
      <c r="Q19" s="10">
        <v>1</v>
      </c>
      <c r="R19" s="12">
        <v>19</v>
      </c>
      <c r="S19" s="11">
        <v>25</v>
      </c>
      <c r="T19" s="10">
        <v>4</v>
      </c>
      <c r="U19" s="10">
        <v>11</v>
      </c>
      <c r="V19" s="10">
        <v>27</v>
      </c>
      <c r="W19" s="12">
        <v>42</v>
      </c>
      <c r="X19" s="11">
        <v>13</v>
      </c>
      <c r="Y19" s="10">
        <v>10</v>
      </c>
      <c r="Z19" s="10">
        <v>16</v>
      </c>
      <c r="AA19" s="10">
        <v>1</v>
      </c>
      <c r="AB19" s="12">
        <v>27</v>
      </c>
      <c r="AC19" s="11">
        <v>22</v>
      </c>
      <c r="AD19" s="10">
        <v>8</v>
      </c>
      <c r="AE19" s="10">
        <v>9</v>
      </c>
      <c r="AF19" s="10">
        <v>2</v>
      </c>
      <c r="AG19" s="12">
        <v>19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ht="20.25" x14ac:dyDescent="0.25">
      <c r="B20" s="34" t="s">
        <v>9</v>
      </c>
      <c r="C20" s="34"/>
      <c r="D20" s="10">
        <v>28</v>
      </c>
      <c r="E20" s="10">
        <v>7</v>
      </c>
      <c r="F20" s="10">
        <v>3</v>
      </c>
      <c r="G20" s="10">
        <v>4</v>
      </c>
      <c r="H20" s="21">
        <f t="shared" si="0"/>
        <v>14</v>
      </c>
      <c r="I20" s="11">
        <v>20</v>
      </c>
      <c r="J20" s="10">
        <v>5</v>
      </c>
      <c r="K20" s="10">
        <v>9</v>
      </c>
      <c r="L20" s="10">
        <v>6</v>
      </c>
      <c r="M20" s="12">
        <v>20</v>
      </c>
      <c r="N20" s="11">
        <v>22</v>
      </c>
      <c r="O20" s="10">
        <v>9</v>
      </c>
      <c r="P20" s="10">
        <v>8</v>
      </c>
      <c r="Q20" s="10">
        <v>11</v>
      </c>
      <c r="R20" s="12">
        <v>28</v>
      </c>
      <c r="S20" s="11">
        <v>22</v>
      </c>
      <c r="T20" s="10">
        <v>8</v>
      </c>
      <c r="U20" s="10">
        <v>6</v>
      </c>
      <c r="V20" s="10">
        <v>0</v>
      </c>
      <c r="W20" s="12">
        <v>14</v>
      </c>
      <c r="X20" s="11">
        <v>27</v>
      </c>
      <c r="Y20" s="10">
        <v>9</v>
      </c>
      <c r="Z20" s="10">
        <v>8</v>
      </c>
      <c r="AA20" s="10">
        <v>5</v>
      </c>
      <c r="AB20" s="12">
        <v>22</v>
      </c>
      <c r="AC20" s="11">
        <v>22</v>
      </c>
      <c r="AD20" s="10">
        <v>5</v>
      </c>
      <c r="AE20" s="10">
        <v>7</v>
      </c>
      <c r="AF20" s="10">
        <v>19</v>
      </c>
      <c r="AG20" s="12">
        <v>31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20.25" x14ac:dyDescent="0.25">
      <c r="B21" s="34" t="s">
        <v>10</v>
      </c>
      <c r="C21" s="34"/>
      <c r="D21" s="10">
        <v>34</v>
      </c>
      <c r="E21" s="10">
        <v>4</v>
      </c>
      <c r="F21" s="10">
        <v>13</v>
      </c>
      <c r="G21" s="10">
        <v>0</v>
      </c>
      <c r="H21" s="21">
        <f t="shared" si="0"/>
        <v>17</v>
      </c>
      <c r="I21" s="11">
        <v>37</v>
      </c>
      <c r="J21" s="10">
        <v>9</v>
      </c>
      <c r="K21" s="10">
        <v>11</v>
      </c>
      <c r="L21" s="10">
        <v>0</v>
      </c>
      <c r="M21" s="12">
        <v>20</v>
      </c>
      <c r="N21" s="11">
        <v>28</v>
      </c>
      <c r="O21" s="10">
        <v>6</v>
      </c>
      <c r="P21" s="10">
        <v>12</v>
      </c>
      <c r="Q21" s="10">
        <v>4</v>
      </c>
      <c r="R21" s="12">
        <v>22</v>
      </c>
      <c r="S21" s="11">
        <v>30</v>
      </c>
      <c r="T21" s="10">
        <v>4</v>
      </c>
      <c r="U21" s="10">
        <v>14</v>
      </c>
      <c r="V21" s="10">
        <v>4</v>
      </c>
      <c r="W21" s="12">
        <v>22</v>
      </c>
      <c r="X21" s="11">
        <v>30</v>
      </c>
      <c r="Y21" s="10">
        <v>2</v>
      </c>
      <c r="Z21" s="10">
        <v>22</v>
      </c>
      <c r="AA21" s="10">
        <v>4</v>
      </c>
      <c r="AB21" s="12">
        <v>28</v>
      </c>
      <c r="AC21" s="11">
        <v>44</v>
      </c>
      <c r="AD21" s="10">
        <v>15</v>
      </c>
      <c r="AE21" s="10">
        <v>9</v>
      </c>
      <c r="AF21" s="10">
        <v>2</v>
      </c>
      <c r="AG21" s="12">
        <v>26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20.25" x14ac:dyDescent="0.25">
      <c r="B22" s="34" t="s">
        <v>11</v>
      </c>
      <c r="C22" s="34"/>
      <c r="D22" s="9">
        <v>4</v>
      </c>
      <c r="E22" s="10">
        <v>0</v>
      </c>
      <c r="F22" s="10">
        <v>1</v>
      </c>
      <c r="G22" s="10">
        <v>0</v>
      </c>
      <c r="H22" s="21">
        <f t="shared" si="0"/>
        <v>1</v>
      </c>
      <c r="I22" s="11">
        <v>6</v>
      </c>
      <c r="J22" s="10">
        <v>1</v>
      </c>
      <c r="K22" s="10">
        <v>3</v>
      </c>
      <c r="L22" s="10">
        <v>0</v>
      </c>
      <c r="M22" s="12">
        <v>4</v>
      </c>
      <c r="N22" s="11">
        <v>10</v>
      </c>
      <c r="O22" s="10">
        <v>2</v>
      </c>
      <c r="P22" s="10">
        <v>0</v>
      </c>
      <c r="Q22" s="10">
        <v>0</v>
      </c>
      <c r="R22" s="12">
        <v>2</v>
      </c>
      <c r="S22" s="11">
        <v>6</v>
      </c>
      <c r="T22" s="10">
        <v>3</v>
      </c>
      <c r="U22" s="10">
        <v>2</v>
      </c>
      <c r="V22" s="10">
        <v>0</v>
      </c>
      <c r="W22" s="12">
        <v>5</v>
      </c>
      <c r="X22" s="11">
        <v>3</v>
      </c>
      <c r="Y22" s="10">
        <v>0</v>
      </c>
      <c r="Z22" s="10">
        <v>0</v>
      </c>
      <c r="AA22" s="10">
        <v>0</v>
      </c>
      <c r="AB22" s="12">
        <v>0</v>
      </c>
      <c r="AC22" s="11">
        <v>3</v>
      </c>
      <c r="AD22" s="10">
        <v>2</v>
      </c>
      <c r="AE22" s="10">
        <v>5</v>
      </c>
      <c r="AF22" s="10">
        <v>0</v>
      </c>
      <c r="AG22" s="12">
        <v>7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20.25" x14ac:dyDescent="0.25">
      <c r="B23" s="34" t="s">
        <v>12</v>
      </c>
      <c r="C23" s="34"/>
      <c r="D23" s="9">
        <v>73</v>
      </c>
      <c r="E23" s="10">
        <v>4</v>
      </c>
      <c r="F23" s="10">
        <v>14</v>
      </c>
      <c r="G23" s="10">
        <v>0</v>
      </c>
      <c r="H23" s="21">
        <f t="shared" si="0"/>
        <v>18</v>
      </c>
      <c r="I23" s="11">
        <v>90</v>
      </c>
      <c r="J23" s="10">
        <v>13</v>
      </c>
      <c r="K23" s="10">
        <v>12</v>
      </c>
      <c r="L23" s="10">
        <v>4</v>
      </c>
      <c r="M23" s="12">
        <v>29</v>
      </c>
      <c r="N23" s="11">
        <v>73</v>
      </c>
      <c r="O23" s="10">
        <v>11</v>
      </c>
      <c r="P23" s="10">
        <v>20</v>
      </c>
      <c r="Q23" s="10">
        <v>3</v>
      </c>
      <c r="R23" s="12">
        <v>34</v>
      </c>
      <c r="S23" s="11">
        <v>79</v>
      </c>
      <c r="T23" s="10">
        <v>7</v>
      </c>
      <c r="U23" s="10">
        <v>33</v>
      </c>
      <c r="V23" s="10">
        <v>12</v>
      </c>
      <c r="W23" s="12">
        <v>52</v>
      </c>
      <c r="X23" s="11">
        <v>151</v>
      </c>
      <c r="Y23" s="10">
        <v>2</v>
      </c>
      <c r="Z23" s="10">
        <v>11</v>
      </c>
      <c r="AA23" s="10">
        <v>4</v>
      </c>
      <c r="AB23" s="12">
        <v>17</v>
      </c>
      <c r="AC23" s="11">
        <v>86</v>
      </c>
      <c r="AD23" s="10">
        <v>9</v>
      </c>
      <c r="AE23" s="10">
        <v>16</v>
      </c>
      <c r="AF23" s="10">
        <v>9</v>
      </c>
      <c r="AG23" s="12">
        <v>34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ht="20.25" x14ac:dyDescent="0.25">
      <c r="B24" s="34" t="s">
        <v>13</v>
      </c>
      <c r="C24" s="34"/>
      <c r="D24" s="9">
        <v>229</v>
      </c>
      <c r="E24" s="10">
        <v>23</v>
      </c>
      <c r="F24" s="10">
        <v>69</v>
      </c>
      <c r="G24" s="10">
        <v>6</v>
      </c>
      <c r="H24" s="21">
        <f t="shared" si="0"/>
        <v>98</v>
      </c>
      <c r="I24" s="11">
        <v>212</v>
      </c>
      <c r="J24" s="10">
        <v>21</v>
      </c>
      <c r="K24" s="10">
        <v>66</v>
      </c>
      <c r="L24" s="10">
        <v>3</v>
      </c>
      <c r="M24" s="12">
        <v>90</v>
      </c>
      <c r="N24" s="11">
        <v>172</v>
      </c>
      <c r="O24" s="10">
        <v>30</v>
      </c>
      <c r="P24" s="10">
        <v>61</v>
      </c>
      <c r="Q24" s="10">
        <v>5</v>
      </c>
      <c r="R24" s="12">
        <v>96</v>
      </c>
      <c r="S24" s="11">
        <v>175</v>
      </c>
      <c r="T24" s="10">
        <v>26</v>
      </c>
      <c r="U24" s="10">
        <v>53</v>
      </c>
      <c r="V24" s="10">
        <v>13</v>
      </c>
      <c r="W24" s="12">
        <v>92</v>
      </c>
      <c r="X24" s="11">
        <v>187</v>
      </c>
      <c r="Y24" s="10">
        <v>27</v>
      </c>
      <c r="Z24" s="10">
        <v>54</v>
      </c>
      <c r="AA24" s="10">
        <v>16</v>
      </c>
      <c r="AB24" s="12">
        <v>97</v>
      </c>
      <c r="AC24" s="11">
        <v>187</v>
      </c>
      <c r="AD24" s="10">
        <v>34</v>
      </c>
      <c r="AE24" s="10">
        <v>84</v>
      </c>
      <c r="AF24" s="10">
        <v>19</v>
      </c>
      <c r="AG24" s="12">
        <v>137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20.25" x14ac:dyDescent="0.25">
      <c r="B25" s="34" t="s">
        <v>14</v>
      </c>
      <c r="C25" s="34"/>
      <c r="D25" s="9">
        <v>309</v>
      </c>
      <c r="E25" s="10">
        <v>16</v>
      </c>
      <c r="F25" s="10">
        <v>52</v>
      </c>
      <c r="G25" s="10">
        <v>3</v>
      </c>
      <c r="H25" s="21">
        <f t="shared" si="0"/>
        <v>71</v>
      </c>
      <c r="I25" s="11">
        <v>320</v>
      </c>
      <c r="J25" s="10">
        <v>15</v>
      </c>
      <c r="K25" s="10">
        <v>40</v>
      </c>
      <c r="L25" s="10">
        <v>0</v>
      </c>
      <c r="M25" s="12">
        <v>55</v>
      </c>
      <c r="N25" s="11">
        <v>269</v>
      </c>
      <c r="O25" s="10">
        <v>19</v>
      </c>
      <c r="P25" s="10">
        <v>41</v>
      </c>
      <c r="Q25" s="10">
        <v>4</v>
      </c>
      <c r="R25" s="12">
        <v>64</v>
      </c>
      <c r="S25" s="11">
        <v>285</v>
      </c>
      <c r="T25" s="10">
        <v>31</v>
      </c>
      <c r="U25" s="10">
        <v>51</v>
      </c>
      <c r="V25" s="10">
        <v>6</v>
      </c>
      <c r="W25" s="12">
        <v>88</v>
      </c>
      <c r="X25" s="11">
        <v>251</v>
      </c>
      <c r="Y25" s="10">
        <v>47</v>
      </c>
      <c r="Z25" s="10">
        <v>103</v>
      </c>
      <c r="AA25" s="10">
        <v>9</v>
      </c>
      <c r="AB25" s="12">
        <v>159</v>
      </c>
      <c r="AC25" s="11">
        <v>286</v>
      </c>
      <c r="AD25" s="10">
        <v>49</v>
      </c>
      <c r="AE25" s="10">
        <v>116</v>
      </c>
      <c r="AF25" s="10">
        <v>16</v>
      </c>
      <c r="AG25" s="12">
        <v>181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20.25" x14ac:dyDescent="0.25">
      <c r="B26" s="34" t="s">
        <v>15</v>
      </c>
      <c r="C26" s="34"/>
      <c r="D26" s="10">
        <v>22</v>
      </c>
      <c r="E26" s="10">
        <v>7</v>
      </c>
      <c r="F26" s="10">
        <v>2</v>
      </c>
      <c r="G26" s="10">
        <v>0</v>
      </c>
      <c r="H26" s="21">
        <f t="shared" si="0"/>
        <v>9</v>
      </c>
      <c r="I26" s="11">
        <v>6</v>
      </c>
      <c r="J26" s="10">
        <v>7</v>
      </c>
      <c r="K26" s="10">
        <v>2</v>
      </c>
      <c r="L26" s="10">
        <v>0</v>
      </c>
      <c r="M26" s="12">
        <v>9</v>
      </c>
      <c r="N26" s="11">
        <v>9</v>
      </c>
      <c r="O26" s="10">
        <v>5</v>
      </c>
      <c r="P26" s="10">
        <v>8</v>
      </c>
      <c r="Q26" s="10">
        <v>0</v>
      </c>
      <c r="R26" s="12">
        <v>13</v>
      </c>
      <c r="S26" s="11">
        <v>11</v>
      </c>
      <c r="T26" s="10">
        <v>4</v>
      </c>
      <c r="U26" s="10">
        <v>0</v>
      </c>
      <c r="V26" s="10">
        <v>1</v>
      </c>
      <c r="W26" s="12">
        <v>5</v>
      </c>
      <c r="X26" s="11">
        <v>15</v>
      </c>
      <c r="Y26" s="10">
        <v>7</v>
      </c>
      <c r="Z26" s="10">
        <v>1</v>
      </c>
      <c r="AA26" s="10">
        <v>0</v>
      </c>
      <c r="AB26" s="12">
        <v>8</v>
      </c>
      <c r="AC26" s="11">
        <v>13</v>
      </c>
      <c r="AD26" s="10">
        <v>10</v>
      </c>
      <c r="AE26" s="10">
        <v>5</v>
      </c>
      <c r="AF26" s="10">
        <v>0</v>
      </c>
      <c r="AG26" s="12">
        <v>15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20.25" x14ac:dyDescent="0.25">
      <c r="B27" s="34" t="s">
        <v>16</v>
      </c>
      <c r="C27" s="34"/>
      <c r="D27" s="9">
        <v>283</v>
      </c>
      <c r="E27" s="10">
        <v>34</v>
      </c>
      <c r="F27" s="10">
        <v>75</v>
      </c>
      <c r="G27" s="10">
        <v>2</v>
      </c>
      <c r="H27" s="21">
        <f t="shared" si="0"/>
        <v>111</v>
      </c>
      <c r="I27" s="11">
        <v>245</v>
      </c>
      <c r="J27" s="10">
        <v>20</v>
      </c>
      <c r="K27" s="10">
        <v>67</v>
      </c>
      <c r="L27" s="10">
        <v>0</v>
      </c>
      <c r="M27" s="12">
        <v>87</v>
      </c>
      <c r="N27" s="11">
        <v>236</v>
      </c>
      <c r="O27" s="10">
        <v>22</v>
      </c>
      <c r="P27" s="10">
        <v>72</v>
      </c>
      <c r="Q27" s="10">
        <v>3</v>
      </c>
      <c r="R27" s="12">
        <v>97</v>
      </c>
      <c r="S27" s="11">
        <v>246</v>
      </c>
      <c r="T27" s="10">
        <v>23</v>
      </c>
      <c r="U27" s="10">
        <v>80</v>
      </c>
      <c r="V27" s="10">
        <v>1</v>
      </c>
      <c r="W27" s="12">
        <v>104</v>
      </c>
      <c r="X27" s="11">
        <v>228</v>
      </c>
      <c r="Y27" s="10">
        <v>27</v>
      </c>
      <c r="Z27" s="10">
        <v>93</v>
      </c>
      <c r="AA27" s="10">
        <v>3</v>
      </c>
      <c r="AB27" s="12">
        <v>123</v>
      </c>
      <c r="AC27" s="11">
        <v>274</v>
      </c>
      <c r="AD27" s="10">
        <v>15</v>
      </c>
      <c r="AE27" s="10">
        <v>79</v>
      </c>
      <c r="AF27" s="10">
        <v>18</v>
      </c>
      <c r="AG27" s="12">
        <v>112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20.25" x14ac:dyDescent="0.25">
      <c r="B28" s="34" t="s">
        <v>17</v>
      </c>
      <c r="C28" s="34"/>
      <c r="D28" s="9">
        <v>231</v>
      </c>
      <c r="E28" s="10">
        <v>9</v>
      </c>
      <c r="F28" s="10">
        <v>28</v>
      </c>
      <c r="G28" s="10">
        <v>32</v>
      </c>
      <c r="H28" s="21">
        <f t="shared" si="0"/>
        <v>69</v>
      </c>
      <c r="I28" s="11">
        <v>228</v>
      </c>
      <c r="J28" s="10">
        <v>44</v>
      </c>
      <c r="K28" s="10">
        <v>44</v>
      </c>
      <c r="L28" s="10">
        <v>19</v>
      </c>
      <c r="M28" s="12">
        <v>107</v>
      </c>
      <c r="N28" s="11">
        <v>215</v>
      </c>
      <c r="O28" s="10">
        <v>28</v>
      </c>
      <c r="P28" s="10">
        <v>24</v>
      </c>
      <c r="Q28" s="10">
        <v>12</v>
      </c>
      <c r="R28" s="12">
        <v>64</v>
      </c>
      <c r="S28" s="11">
        <v>210</v>
      </c>
      <c r="T28" s="10">
        <v>32</v>
      </c>
      <c r="U28" s="10">
        <v>44</v>
      </c>
      <c r="V28" s="10">
        <v>23</v>
      </c>
      <c r="W28" s="12">
        <v>99</v>
      </c>
      <c r="X28" s="11">
        <v>191</v>
      </c>
      <c r="Y28" s="10">
        <v>24</v>
      </c>
      <c r="Z28" s="10">
        <v>45</v>
      </c>
      <c r="AA28" s="10">
        <v>11</v>
      </c>
      <c r="AB28" s="12">
        <v>80</v>
      </c>
      <c r="AC28" s="11">
        <v>186</v>
      </c>
      <c r="AD28" s="10">
        <v>41</v>
      </c>
      <c r="AE28" s="10">
        <v>43</v>
      </c>
      <c r="AF28" s="10">
        <v>18</v>
      </c>
      <c r="AG28" s="12">
        <v>102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20.25" x14ac:dyDescent="0.25">
      <c r="B29" s="34" t="s">
        <v>18</v>
      </c>
      <c r="C29" s="34"/>
      <c r="D29" s="9">
        <v>370</v>
      </c>
      <c r="E29" s="10">
        <v>57</v>
      </c>
      <c r="F29" s="10">
        <v>55</v>
      </c>
      <c r="G29" s="10">
        <v>19</v>
      </c>
      <c r="H29" s="21">
        <f t="shared" si="0"/>
        <v>131</v>
      </c>
      <c r="I29" s="11">
        <v>331</v>
      </c>
      <c r="J29" s="10">
        <v>85</v>
      </c>
      <c r="K29" s="10">
        <v>88</v>
      </c>
      <c r="L29" s="10">
        <v>9</v>
      </c>
      <c r="M29" s="12">
        <v>182</v>
      </c>
      <c r="N29" s="11">
        <v>290</v>
      </c>
      <c r="O29" s="10">
        <v>109</v>
      </c>
      <c r="P29" s="10">
        <v>65</v>
      </c>
      <c r="Q29" s="10">
        <v>9</v>
      </c>
      <c r="R29" s="12">
        <v>183</v>
      </c>
      <c r="S29" s="11">
        <v>305</v>
      </c>
      <c r="T29" s="10">
        <v>100</v>
      </c>
      <c r="U29" s="10">
        <v>85</v>
      </c>
      <c r="V29" s="10">
        <v>13</v>
      </c>
      <c r="W29" s="12">
        <v>198</v>
      </c>
      <c r="X29" s="11">
        <v>314</v>
      </c>
      <c r="Y29" s="10">
        <v>90</v>
      </c>
      <c r="Z29" s="10">
        <v>98</v>
      </c>
      <c r="AA29" s="10">
        <v>10</v>
      </c>
      <c r="AB29" s="12">
        <v>198</v>
      </c>
      <c r="AC29" s="11">
        <v>357</v>
      </c>
      <c r="AD29" s="10">
        <v>125</v>
      </c>
      <c r="AE29" s="10">
        <v>96</v>
      </c>
      <c r="AF29" s="10">
        <v>11</v>
      </c>
      <c r="AG29" s="12">
        <v>232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7.5" customHeight="1" x14ac:dyDescent="0.25">
      <c r="B30" s="41"/>
      <c r="C30" s="41"/>
      <c r="D30" s="10"/>
      <c r="E30" s="10"/>
      <c r="F30" s="10"/>
      <c r="G30" s="10"/>
      <c r="H30" s="8"/>
      <c r="I30" s="11"/>
      <c r="J30" s="10"/>
      <c r="K30" s="10"/>
      <c r="L30" s="10"/>
      <c r="M30" s="12"/>
      <c r="N30" s="11"/>
      <c r="O30" s="10"/>
      <c r="P30" s="10"/>
      <c r="Q30" s="10"/>
      <c r="R30" s="12"/>
      <c r="S30" s="11"/>
      <c r="T30" s="10"/>
      <c r="U30" s="10"/>
      <c r="V30" s="10"/>
      <c r="W30" s="12"/>
      <c r="X30" s="11"/>
      <c r="Y30" s="10"/>
      <c r="Z30" s="10"/>
      <c r="AA30" s="10"/>
      <c r="AB30" s="12"/>
      <c r="AC30" s="11"/>
      <c r="AD30" s="10"/>
      <c r="AE30" s="10"/>
      <c r="AF30" s="10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20.25" x14ac:dyDescent="0.25">
      <c r="B31" s="38" t="s">
        <v>1</v>
      </c>
      <c r="C31" s="38"/>
      <c r="D31" s="17">
        <f>SUM(D13:D29)</f>
        <v>2263</v>
      </c>
      <c r="E31" s="17">
        <f t="shared" ref="E31:H31" si="1">SUM(E13:E29)</f>
        <v>240</v>
      </c>
      <c r="F31" s="17">
        <f t="shared" si="1"/>
        <v>543</v>
      </c>
      <c r="G31" s="17">
        <f t="shared" si="1"/>
        <v>338</v>
      </c>
      <c r="H31" s="17">
        <f t="shared" si="1"/>
        <v>1121</v>
      </c>
      <c r="I31" s="18">
        <v>2221</v>
      </c>
      <c r="J31" s="17">
        <v>336</v>
      </c>
      <c r="K31" s="17">
        <v>571</v>
      </c>
      <c r="L31" s="17">
        <v>217</v>
      </c>
      <c r="M31" s="19">
        <v>1124</v>
      </c>
      <c r="N31" s="18">
        <v>1949</v>
      </c>
      <c r="O31" s="17">
        <v>362</v>
      </c>
      <c r="P31" s="17">
        <v>549</v>
      </c>
      <c r="Q31" s="17">
        <v>217</v>
      </c>
      <c r="R31" s="19">
        <v>1128</v>
      </c>
      <c r="S31" s="18">
        <v>2046</v>
      </c>
      <c r="T31" s="17">
        <v>370</v>
      </c>
      <c r="U31" s="17">
        <v>626</v>
      </c>
      <c r="V31" s="17">
        <v>233</v>
      </c>
      <c r="W31" s="19">
        <v>1229</v>
      </c>
      <c r="X31" s="18">
        <v>2024</v>
      </c>
      <c r="Y31" s="17">
        <v>353</v>
      </c>
      <c r="Z31" s="17">
        <v>699</v>
      </c>
      <c r="AA31" s="17">
        <v>161</v>
      </c>
      <c r="AB31" s="19">
        <v>1213</v>
      </c>
      <c r="AC31" s="18">
        <v>2137</v>
      </c>
      <c r="AD31" s="17">
        <v>462</v>
      </c>
      <c r="AE31" s="17">
        <v>732</v>
      </c>
      <c r="AF31" s="17">
        <v>297</v>
      </c>
      <c r="AG31" s="19">
        <v>1491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20.25" x14ac:dyDescent="0.25">
      <c r="B33" s="37" t="s">
        <v>57</v>
      </c>
      <c r="C33" s="37"/>
      <c r="D33" s="38" t="s">
        <v>28</v>
      </c>
      <c r="E33" s="38"/>
      <c r="F33" s="38"/>
      <c r="G33" s="38"/>
      <c r="H33" s="38"/>
      <c r="I33" s="39" t="s">
        <v>29</v>
      </c>
      <c r="J33" s="38"/>
      <c r="K33" s="38"/>
      <c r="L33" s="38"/>
      <c r="M33" s="40"/>
      <c r="N33" s="39" t="s">
        <v>30</v>
      </c>
      <c r="O33" s="38"/>
      <c r="P33" s="38"/>
      <c r="Q33" s="38"/>
      <c r="R33" s="40"/>
      <c r="S33" s="39" t="s">
        <v>31</v>
      </c>
      <c r="T33" s="38"/>
      <c r="U33" s="38"/>
      <c r="V33" s="38"/>
      <c r="W33" s="40"/>
      <c r="X33" s="39" t="s">
        <v>32</v>
      </c>
      <c r="Y33" s="38"/>
      <c r="Z33" s="38"/>
      <c r="AA33" s="38"/>
      <c r="AB33" s="40"/>
      <c r="AC33" s="39" t="s">
        <v>33</v>
      </c>
      <c r="AD33" s="38"/>
      <c r="AE33" s="38"/>
      <c r="AF33" s="3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20.25" x14ac:dyDescent="0.25">
      <c r="B34" s="37"/>
      <c r="C34" s="37"/>
      <c r="D34" s="13" t="s">
        <v>0</v>
      </c>
      <c r="E34" s="14" t="s">
        <v>19</v>
      </c>
      <c r="F34" s="14" t="s">
        <v>21</v>
      </c>
      <c r="G34" s="14" t="s">
        <v>52</v>
      </c>
      <c r="H34" s="14" t="s">
        <v>20</v>
      </c>
      <c r="I34" s="15" t="s">
        <v>0</v>
      </c>
      <c r="J34" s="14" t="s">
        <v>19</v>
      </c>
      <c r="K34" s="14" t="s">
        <v>21</v>
      </c>
      <c r="L34" s="14" t="s">
        <v>52</v>
      </c>
      <c r="M34" s="16" t="s">
        <v>20</v>
      </c>
      <c r="N34" s="15" t="s">
        <v>0</v>
      </c>
      <c r="O34" s="14" t="s">
        <v>19</v>
      </c>
      <c r="P34" s="14" t="s">
        <v>21</v>
      </c>
      <c r="Q34" s="14" t="s">
        <v>52</v>
      </c>
      <c r="R34" s="16" t="s">
        <v>20</v>
      </c>
      <c r="S34" s="15" t="s">
        <v>0</v>
      </c>
      <c r="T34" s="14" t="s">
        <v>19</v>
      </c>
      <c r="U34" s="14" t="s">
        <v>21</v>
      </c>
      <c r="V34" s="14" t="s">
        <v>52</v>
      </c>
      <c r="W34" s="16" t="s">
        <v>20</v>
      </c>
      <c r="X34" s="15" t="s">
        <v>0</v>
      </c>
      <c r="Y34" s="14" t="s">
        <v>19</v>
      </c>
      <c r="Z34" s="14" t="s">
        <v>21</v>
      </c>
      <c r="AA34" s="14" t="s">
        <v>52</v>
      </c>
      <c r="AB34" s="16" t="s">
        <v>20</v>
      </c>
      <c r="AC34" s="15" t="s">
        <v>0</v>
      </c>
      <c r="AD34" s="14" t="s">
        <v>19</v>
      </c>
      <c r="AE34" s="14" t="s">
        <v>21</v>
      </c>
      <c r="AF34" s="14" t="s">
        <v>52</v>
      </c>
      <c r="AG34" s="16" t="s">
        <v>20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20.25" x14ac:dyDescent="0.25">
      <c r="B35" s="34" t="s">
        <v>2</v>
      </c>
      <c r="C35" s="34"/>
      <c r="D35" s="9">
        <v>45</v>
      </c>
      <c r="E35" s="10">
        <v>2</v>
      </c>
      <c r="F35" s="10">
        <v>14</v>
      </c>
      <c r="G35" s="10">
        <v>4</v>
      </c>
      <c r="H35" s="20">
        <v>20</v>
      </c>
      <c r="I35" s="11">
        <v>82</v>
      </c>
      <c r="J35" s="10">
        <v>4</v>
      </c>
      <c r="K35" s="10">
        <v>19</v>
      </c>
      <c r="L35" s="10">
        <v>9</v>
      </c>
      <c r="M35" s="20">
        <v>32</v>
      </c>
      <c r="N35" s="11">
        <v>69</v>
      </c>
      <c r="O35" s="10">
        <v>4</v>
      </c>
      <c r="P35" s="10">
        <v>26</v>
      </c>
      <c r="Q35" s="10">
        <v>10</v>
      </c>
      <c r="R35" s="20">
        <v>40</v>
      </c>
      <c r="S35" s="11">
        <v>82</v>
      </c>
      <c r="T35" s="10">
        <v>8</v>
      </c>
      <c r="U35" s="10">
        <v>15</v>
      </c>
      <c r="V35" s="10">
        <v>12</v>
      </c>
      <c r="W35" s="12">
        <v>35</v>
      </c>
      <c r="X35" s="11">
        <v>82</v>
      </c>
      <c r="Y35" s="10">
        <v>18</v>
      </c>
      <c r="Z35" s="10">
        <v>50</v>
      </c>
      <c r="AA35" s="10">
        <v>52</v>
      </c>
      <c r="AB35" s="12">
        <v>120</v>
      </c>
      <c r="AC35" s="11">
        <v>29</v>
      </c>
      <c r="AD35" s="10">
        <v>8</v>
      </c>
      <c r="AE35" s="10">
        <v>26</v>
      </c>
      <c r="AF35" s="10">
        <v>5</v>
      </c>
      <c r="AG35" s="12">
        <v>39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20.25" x14ac:dyDescent="0.25">
      <c r="B36" s="34" t="s">
        <v>3</v>
      </c>
      <c r="C36" s="34"/>
      <c r="D36" s="9">
        <v>90</v>
      </c>
      <c r="E36" s="10">
        <v>13</v>
      </c>
      <c r="F36" s="10">
        <v>19</v>
      </c>
      <c r="G36" s="10">
        <v>3</v>
      </c>
      <c r="H36" s="8">
        <v>35</v>
      </c>
      <c r="I36" s="11">
        <v>237</v>
      </c>
      <c r="J36" s="10">
        <v>32</v>
      </c>
      <c r="K36" s="10">
        <v>81</v>
      </c>
      <c r="L36" s="10">
        <v>4</v>
      </c>
      <c r="M36" s="20">
        <v>117</v>
      </c>
      <c r="N36" s="11">
        <v>157</v>
      </c>
      <c r="O36" s="10">
        <v>20</v>
      </c>
      <c r="P36" s="10">
        <v>50</v>
      </c>
      <c r="Q36" s="10">
        <v>9</v>
      </c>
      <c r="R36" s="12">
        <v>79</v>
      </c>
      <c r="S36" s="11">
        <v>161</v>
      </c>
      <c r="T36" s="10">
        <v>17</v>
      </c>
      <c r="U36" s="10">
        <v>41</v>
      </c>
      <c r="V36" s="10">
        <v>3</v>
      </c>
      <c r="W36" s="12">
        <v>61</v>
      </c>
      <c r="X36" s="11">
        <v>130</v>
      </c>
      <c r="Y36" s="10">
        <v>23</v>
      </c>
      <c r="Z36" s="10">
        <v>41</v>
      </c>
      <c r="AA36" s="10">
        <v>4</v>
      </c>
      <c r="AB36" s="12">
        <v>68</v>
      </c>
      <c r="AC36" s="11">
        <v>55</v>
      </c>
      <c r="AD36" s="10">
        <v>21</v>
      </c>
      <c r="AE36" s="10">
        <v>54</v>
      </c>
      <c r="AF36" s="10">
        <v>4</v>
      </c>
      <c r="AG36" s="12">
        <v>79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20.25" x14ac:dyDescent="0.25">
      <c r="B37" s="34" t="s">
        <v>4</v>
      </c>
      <c r="C37" s="34"/>
      <c r="D37" s="9">
        <v>57</v>
      </c>
      <c r="E37" s="10">
        <v>21</v>
      </c>
      <c r="F37" s="10">
        <v>27</v>
      </c>
      <c r="G37" s="10">
        <v>37</v>
      </c>
      <c r="H37" s="8">
        <v>85</v>
      </c>
      <c r="I37" s="11">
        <v>85</v>
      </c>
      <c r="J37" s="10">
        <v>29</v>
      </c>
      <c r="K37" s="10">
        <v>23</v>
      </c>
      <c r="L37" s="10">
        <v>68</v>
      </c>
      <c r="M37" s="20">
        <v>120</v>
      </c>
      <c r="N37" s="11">
        <v>66</v>
      </c>
      <c r="O37" s="10">
        <v>43</v>
      </c>
      <c r="P37" s="10">
        <v>51</v>
      </c>
      <c r="Q37" s="10">
        <v>228</v>
      </c>
      <c r="R37" s="12">
        <v>322</v>
      </c>
      <c r="S37" s="11">
        <v>69</v>
      </c>
      <c r="T37" s="10">
        <v>27</v>
      </c>
      <c r="U37" s="10">
        <v>26</v>
      </c>
      <c r="V37" s="10">
        <v>147</v>
      </c>
      <c r="W37" s="12">
        <v>200</v>
      </c>
      <c r="X37" s="11">
        <v>64</v>
      </c>
      <c r="Y37" s="10">
        <v>27</v>
      </c>
      <c r="Z37" s="10">
        <v>33</v>
      </c>
      <c r="AA37" s="10">
        <v>110</v>
      </c>
      <c r="AB37" s="12">
        <v>170</v>
      </c>
      <c r="AC37" s="11">
        <v>22</v>
      </c>
      <c r="AD37" s="10">
        <v>14</v>
      </c>
      <c r="AE37" s="10">
        <v>17</v>
      </c>
      <c r="AF37" s="10">
        <v>75</v>
      </c>
      <c r="AG37" s="12">
        <v>106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20.25" x14ac:dyDescent="0.25">
      <c r="B38" s="34" t="s">
        <v>5</v>
      </c>
      <c r="C38" s="34"/>
      <c r="D38" s="9">
        <v>57</v>
      </c>
      <c r="E38" s="10">
        <v>9</v>
      </c>
      <c r="F38" s="10">
        <v>21</v>
      </c>
      <c r="G38" s="10">
        <v>31</v>
      </c>
      <c r="H38" s="8">
        <v>61</v>
      </c>
      <c r="I38" s="11">
        <v>136</v>
      </c>
      <c r="J38" s="10">
        <v>9</v>
      </c>
      <c r="K38" s="10">
        <v>24</v>
      </c>
      <c r="L38" s="10">
        <v>17</v>
      </c>
      <c r="M38" s="20">
        <v>50</v>
      </c>
      <c r="N38" s="11">
        <v>86</v>
      </c>
      <c r="O38" s="10">
        <v>7</v>
      </c>
      <c r="P38" s="10">
        <v>36</v>
      </c>
      <c r="Q38" s="10">
        <v>17</v>
      </c>
      <c r="R38" s="12">
        <v>60</v>
      </c>
      <c r="S38" s="11">
        <v>99</v>
      </c>
      <c r="T38" s="10">
        <v>7</v>
      </c>
      <c r="U38" s="10">
        <v>24</v>
      </c>
      <c r="V38" s="10">
        <v>34</v>
      </c>
      <c r="W38" s="12">
        <v>65</v>
      </c>
      <c r="X38" s="11">
        <v>75</v>
      </c>
      <c r="Y38" s="10">
        <v>19</v>
      </c>
      <c r="Z38" s="10">
        <v>23</v>
      </c>
      <c r="AA38" s="10">
        <v>13</v>
      </c>
      <c r="AB38" s="12">
        <v>55</v>
      </c>
      <c r="AC38" s="11">
        <v>40</v>
      </c>
      <c r="AD38" s="10">
        <v>6</v>
      </c>
      <c r="AE38" s="10">
        <v>14</v>
      </c>
      <c r="AF38" s="10">
        <v>1</v>
      </c>
      <c r="AG38" s="12">
        <v>21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20.25" x14ac:dyDescent="0.25">
      <c r="B39" s="34" t="s">
        <v>6</v>
      </c>
      <c r="C39" s="34"/>
      <c r="D39" s="9">
        <v>47</v>
      </c>
      <c r="E39" s="10">
        <v>10</v>
      </c>
      <c r="F39" s="10">
        <v>27</v>
      </c>
      <c r="G39" s="10">
        <v>6</v>
      </c>
      <c r="H39" s="8">
        <v>43</v>
      </c>
      <c r="I39" s="11">
        <v>157</v>
      </c>
      <c r="J39" s="10">
        <v>20</v>
      </c>
      <c r="K39" s="10">
        <v>31</v>
      </c>
      <c r="L39" s="10">
        <v>67</v>
      </c>
      <c r="M39" s="20">
        <v>118</v>
      </c>
      <c r="N39" s="11">
        <v>103</v>
      </c>
      <c r="O39" s="10">
        <v>47</v>
      </c>
      <c r="P39" s="10">
        <v>72</v>
      </c>
      <c r="Q39" s="10">
        <v>52</v>
      </c>
      <c r="R39" s="12">
        <v>171</v>
      </c>
      <c r="S39" s="11">
        <v>107</v>
      </c>
      <c r="T39" s="10">
        <v>23</v>
      </c>
      <c r="U39" s="10">
        <v>23</v>
      </c>
      <c r="V39" s="10">
        <v>14</v>
      </c>
      <c r="W39" s="12">
        <v>60</v>
      </c>
      <c r="X39" s="11">
        <v>90</v>
      </c>
      <c r="Y39" s="10">
        <v>14</v>
      </c>
      <c r="Z39" s="10">
        <v>42</v>
      </c>
      <c r="AA39" s="10">
        <v>1</v>
      </c>
      <c r="AB39" s="12">
        <v>57</v>
      </c>
      <c r="AC39" s="11">
        <v>42</v>
      </c>
      <c r="AD39" s="10">
        <v>18</v>
      </c>
      <c r="AE39" s="10">
        <v>28</v>
      </c>
      <c r="AF39" s="10">
        <v>47</v>
      </c>
      <c r="AG39" s="12">
        <v>93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20.25" x14ac:dyDescent="0.25">
      <c r="B40" s="34" t="s">
        <v>7</v>
      </c>
      <c r="C40" s="34"/>
      <c r="D40" s="10">
        <v>73</v>
      </c>
      <c r="E40" s="10">
        <v>21</v>
      </c>
      <c r="F40" s="10">
        <v>69</v>
      </c>
      <c r="G40" s="10">
        <v>27</v>
      </c>
      <c r="H40" s="8">
        <v>117</v>
      </c>
      <c r="I40" s="11">
        <v>157</v>
      </c>
      <c r="J40" s="10">
        <v>40</v>
      </c>
      <c r="K40" s="10">
        <v>96</v>
      </c>
      <c r="L40" s="10">
        <v>51</v>
      </c>
      <c r="M40" s="20">
        <v>187</v>
      </c>
      <c r="N40" s="11">
        <v>134</v>
      </c>
      <c r="O40" s="10">
        <v>33</v>
      </c>
      <c r="P40" s="10">
        <v>98</v>
      </c>
      <c r="Q40" s="10">
        <v>50</v>
      </c>
      <c r="R40" s="12">
        <v>181</v>
      </c>
      <c r="S40" s="11">
        <v>109</v>
      </c>
      <c r="T40" s="10">
        <v>35</v>
      </c>
      <c r="U40" s="10">
        <v>88</v>
      </c>
      <c r="V40" s="10">
        <v>37</v>
      </c>
      <c r="W40" s="12">
        <v>160</v>
      </c>
      <c r="X40" s="11">
        <v>106</v>
      </c>
      <c r="Y40" s="10">
        <v>25</v>
      </c>
      <c r="Z40" s="10">
        <v>67</v>
      </c>
      <c r="AA40" s="10">
        <v>42</v>
      </c>
      <c r="AB40" s="12">
        <v>134</v>
      </c>
      <c r="AC40" s="11">
        <v>63</v>
      </c>
      <c r="AD40" s="10">
        <v>15</v>
      </c>
      <c r="AE40" s="10">
        <v>58</v>
      </c>
      <c r="AF40" s="10">
        <v>25</v>
      </c>
      <c r="AG40" s="12">
        <v>98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ht="20.25" x14ac:dyDescent="0.25">
      <c r="B41" s="34" t="s">
        <v>8</v>
      </c>
      <c r="C41" s="34"/>
      <c r="D41" s="10">
        <v>15</v>
      </c>
      <c r="E41" s="10">
        <v>4</v>
      </c>
      <c r="F41" s="10">
        <v>2</v>
      </c>
      <c r="G41" s="10">
        <v>2</v>
      </c>
      <c r="H41" s="8">
        <v>8</v>
      </c>
      <c r="I41" s="11">
        <v>28</v>
      </c>
      <c r="J41" s="10">
        <v>5</v>
      </c>
      <c r="K41" s="10">
        <v>9</v>
      </c>
      <c r="L41" s="10">
        <v>6</v>
      </c>
      <c r="M41" s="20">
        <v>20</v>
      </c>
      <c r="N41" s="11">
        <v>38</v>
      </c>
      <c r="O41" s="10">
        <v>6</v>
      </c>
      <c r="P41" s="10">
        <v>2</v>
      </c>
      <c r="Q41" s="10">
        <v>2</v>
      </c>
      <c r="R41" s="12">
        <v>10</v>
      </c>
      <c r="S41" s="11">
        <v>27</v>
      </c>
      <c r="T41" s="10">
        <v>10</v>
      </c>
      <c r="U41" s="10">
        <v>8</v>
      </c>
      <c r="V41" s="10">
        <v>4</v>
      </c>
      <c r="W41" s="12">
        <v>22</v>
      </c>
      <c r="X41" s="11">
        <v>15</v>
      </c>
      <c r="Y41" s="10">
        <v>7</v>
      </c>
      <c r="Z41" s="10">
        <v>7</v>
      </c>
      <c r="AA41" s="10">
        <v>0</v>
      </c>
      <c r="AB41" s="12">
        <v>14</v>
      </c>
      <c r="AC41" s="11">
        <v>14</v>
      </c>
      <c r="AD41" s="10">
        <v>5</v>
      </c>
      <c r="AE41" s="10">
        <v>3</v>
      </c>
      <c r="AF41" s="10">
        <v>0</v>
      </c>
      <c r="AG41" s="12">
        <v>8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20.25" x14ac:dyDescent="0.25">
      <c r="B42" s="34" t="s">
        <v>9</v>
      </c>
      <c r="C42" s="34"/>
      <c r="D42" s="10">
        <v>19</v>
      </c>
      <c r="E42" s="10">
        <v>4</v>
      </c>
      <c r="F42" s="10">
        <v>5</v>
      </c>
      <c r="G42" s="10">
        <v>9</v>
      </c>
      <c r="H42" s="8">
        <v>18</v>
      </c>
      <c r="I42" s="11">
        <v>29</v>
      </c>
      <c r="J42" s="10">
        <v>15</v>
      </c>
      <c r="K42" s="10">
        <v>3</v>
      </c>
      <c r="L42" s="10">
        <v>3</v>
      </c>
      <c r="M42" s="20">
        <v>21</v>
      </c>
      <c r="N42" s="11">
        <v>26</v>
      </c>
      <c r="O42" s="10">
        <v>7</v>
      </c>
      <c r="P42" s="10">
        <v>10</v>
      </c>
      <c r="Q42" s="10">
        <v>5</v>
      </c>
      <c r="R42" s="12">
        <v>22</v>
      </c>
      <c r="S42" s="11">
        <v>22</v>
      </c>
      <c r="T42" s="10">
        <v>9</v>
      </c>
      <c r="U42" s="10">
        <v>6</v>
      </c>
      <c r="V42" s="10">
        <v>2</v>
      </c>
      <c r="W42" s="12">
        <v>17</v>
      </c>
      <c r="X42" s="11">
        <v>21</v>
      </c>
      <c r="Y42" s="10">
        <v>5</v>
      </c>
      <c r="Z42" s="10">
        <v>8</v>
      </c>
      <c r="AA42" s="10">
        <v>2</v>
      </c>
      <c r="AB42" s="12">
        <v>15</v>
      </c>
      <c r="AC42" s="11">
        <v>23</v>
      </c>
      <c r="AD42" s="10">
        <v>5</v>
      </c>
      <c r="AE42" s="10">
        <v>6</v>
      </c>
      <c r="AF42" s="10">
        <v>0</v>
      </c>
      <c r="AG42" s="12">
        <v>11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20.25" x14ac:dyDescent="0.25">
      <c r="B43" s="34" t="s">
        <v>10</v>
      </c>
      <c r="C43" s="34"/>
      <c r="D43" s="10">
        <v>6</v>
      </c>
      <c r="E43" s="10">
        <v>5</v>
      </c>
      <c r="F43" s="10">
        <v>10</v>
      </c>
      <c r="G43" s="10">
        <v>0</v>
      </c>
      <c r="H43" s="8">
        <v>15</v>
      </c>
      <c r="I43" s="11">
        <v>40</v>
      </c>
      <c r="J43" s="10">
        <v>4</v>
      </c>
      <c r="K43" s="10">
        <v>6</v>
      </c>
      <c r="L43" s="10">
        <v>0</v>
      </c>
      <c r="M43" s="20">
        <v>10</v>
      </c>
      <c r="N43" s="11">
        <v>24</v>
      </c>
      <c r="O43" s="10">
        <v>7</v>
      </c>
      <c r="P43" s="10">
        <v>22</v>
      </c>
      <c r="Q43" s="10">
        <v>1</v>
      </c>
      <c r="R43" s="12">
        <v>30</v>
      </c>
      <c r="S43" s="11">
        <v>30</v>
      </c>
      <c r="T43" s="10">
        <v>10</v>
      </c>
      <c r="U43" s="10">
        <v>14</v>
      </c>
      <c r="V43" s="10">
        <v>1</v>
      </c>
      <c r="W43" s="12">
        <v>25</v>
      </c>
      <c r="X43" s="11">
        <v>23</v>
      </c>
      <c r="Y43" s="10">
        <v>5</v>
      </c>
      <c r="Z43" s="10">
        <v>12</v>
      </c>
      <c r="AA43" s="10">
        <v>7</v>
      </c>
      <c r="AB43" s="12">
        <v>24</v>
      </c>
      <c r="AC43" s="11">
        <v>10</v>
      </c>
      <c r="AD43" s="10">
        <v>0</v>
      </c>
      <c r="AE43" s="10">
        <v>11</v>
      </c>
      <c r="AF43" s="10">
        <v>0</v>
      </c>
      <c r="AG43" s="12">
        <v>11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20.25" x14ac:dyDescent="0.25">
      <c r="B44" s="34" t="s">
        <v>11</v>
      </c>
      <c r="C44" s="34"/>
      <c r="D44" s="9">
        <v>4</v>
      </c>
      <c r="E44" s="10">
        <v>2</v>
      </c>
      <c r="F44" s="10">
        <v>1</v>
      </c>
      <c r="G44" s="10">
        <v>1</v>
      </c>
      <c r="H44" s="8">
        <v>4</v>
      </c>
      <c r="I44" s="11">
        <v>9</v>
      </c>
      <c r="J44" s="10">
        <v>4</v>
      </c>
      <c r="K44" s="10">
        <v>3</v>
      </c>
      <c r="L44" s="10">
        <v>0</v>
      </c>
      <c r="M44" s="20">
        <v>7</v>
      </c>
      <c r="N44" s="11">
        <v>9</v>
      </c>
      <c r="O44" s="10">
        <v>7</v>
      </c>
      <c r="P44" s="10">
        <v>6</v>
      </c>
      <c r="Q44" s="10">
        <v>1</v>
      </c>
      <c r="R44" s="12">
        <v>14</v>
      </c>
      <c r="S44" s="11">
        <v>12</v>
      </c>
      <c r="T44" s="10">
        <v>2</v>
      </c>
      <c r="U44" s="10">
        <v>0</v>
      </c>
      <c r="V44" s="10">
        <v>0</v>
      </c>
      <c r="W44" s="12">
        <v>2</v>
      </c>
      <c r="X44" s="11">
        <v>9</v>
      </c>
      <c r="Y44" s="10">
        <v>3</v>
      </c>
      <c r="Z44" s="10">
        <v>4</v>
      </c>
      <c r="AA44" s="10">
        <v>0</v>
      </c>
      <c r="AB44" s="12">
        <v>7</v>
      </c>
      <c r="AC44" s="11">
        <v>0</v>
      </c>
      <c r="AD44" s="10">
        <v>2</v>
      </c>
      <c r="AE44" s="10">
        <v>0</v>
      </c>
      <c r="AF44" s="10">
        <v>0</v>
      </c>
      <c r="AG44" s="12">
        <v>2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ht="20.25" x14ac:dyDescent="0.25">
      <c r="B45" s="34" t="s">
        <v>12</v>
      </c>
      <c r="C45" s="34"/>
      <c r="D45" s="9">
        <v>28</v>
      </c>
      <c r="E45" s="10">
        <v>6</v>
      </c>
      <c r="F45" s="10">
        <v>9</v>
      </c>
      <c r="G45" s="10">
        <v>5</v>
      </c>
      <c r="H45" s="8">
        <v>20</v>
      </c>
      <c r="I45" s="11">
        <v>109</v>
      </c>
      <c r="J45" s="10">
        <v>9</v>
      </c>
      <c r="K45" s="10">
        <v>25</v>
      </c>
      <c r="L45" s="10">
        <v>5</v>
      </c>
      <c r="M45" s="20">
        <v>39</v>
      </c>
      <c r="N45" s="11">
        <v>70</v>
      </c>
      <c r="O45" s="10">
        <v>12</v>
      </c>
      <c r="P45" s="10">
        <v>18</v>
      </c>
      <c r="Q45" s="10">
        <v>107</v>
      </c>
      <c r="R45" s="12">
        <v>137</v>
      </c>
      <c r="S45" s="11">
        <v>73</v>
      </c>
      <c r="T45" s="10">
        <v>9</v>
      </c>
      <c r="U45" s="10">
        <v>21</v>
      </c>
      <c r="V45" s="10">
        <v>33</v>
      </c>
      <c r="W45" s="12">
        <v>63</v>
      </c>
      <c r="X45" s="11">
        <v>55</v>
      </c>
      <c r="Y45" s="10">
        <v>0</v>
      </c>
      <c r="Z45" s="10">
        <v>13</v>
      </c>
      <c r="AA45" s="10">
        <v>12</v>
      </c>
      <c r="AB45" s="12">
        <v>25</v>
      </c>
      <c r="AC45" s="11">
        <v>26</v>
      </c>
      <c r="AD45" s="10">
        <v>4</v>
      </c>
      <c r="AE45" s="10">
        <v>14</v>
      </c>
      <c r="AF45" s="10">
        <v>13</v>
      </c>
      <c r="AG45" s="12">
        <v>31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20.25" x14ac:dyDescent="0.25">
      <c r="B46" s="34" t="s">
        <v>13</v>
      </c>
      <c r="C46" s="34"/>
      <c r="D46" s="9">
        <v>106</v>
      </c>
      <c r="E46" s="10">
        <v>26</v>
      </c>
      <c r="F46" s="10">
        <v>51</v>
      </c>
      <c r="G46" s="10">
        <v>9</v>
      </c>
      <c r="H46" s="8">
        <v>86</v>
      </c>
      <c r="I46" s="11">
        <v>284</v>
      </c>
      <c r="J46" s="10">
        <v>21</v>
      </c>
      <c r="K46" s="10">
        <v>72</v>
      </c>
      <c r="L46" s="10">
        <v>11</v>
      </c>
      <c r="M46" s="20">
        <v>104</v>
      </c>
      <c r="N46" s="11">
        <v>170</v>
      </c>
      <c r="O46" s="10">
        <v>26</v>
      </c>
      <c r="P46" s="10">
        <v>71</v>
      </c>
      <c r="Q46" s="10">
        <v>52</v>
      </c>
      <c r="R46" s="12">
        <v>149</v>
      </c>
      <c r="S46" s="11">
        <v>188</v>
      </c>
      <c r="T46" s="10">
        <v>17</v>
      </c>
      <c r="U46" s="10">
        <v>74</v>
      </c>
      <c r="V46" s="10">
        <v>20</v>
      </c>
      <c r="W46" s="12">
        <v>111</v>
      </c>
      <c r="X46" s="11">
        <v>180</v>
      </c>
      <c r="Y46" s="10">
        <v>24</v>
      </c>
      <c r="Z46" s="10">
        <v>72</v>
      </c>
      <c r="AA46" s="10">
        <v>28</v>
      </c>
      <c r="AB46" s="12">
        <v>124</v>
      </c>
      <c r="AC46" s="11">
        <v>64</v>
      </c>
      <c r="AD46" s="10">
        <v>21</v>
      </c>
      <c r="AE46" s="10">
        <v>45</v>
      </c>
      <c r="AF46" s="10">
        <v>127</v>
      </c>
      <c r="AG46" s="12">
        <v>193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20.25" x14ac:dyDescent="0.25">
      <c r="B47" s="34" t="s">
        <v>14</v>
      </c>
      <c r="C47" s="34"/>
      <c r="D47" s="9">
        <v>144</v>
      </c>
      <c r="E47" s="10">
        <v>21</v>
      </c>
      <c r="F47" s="10">
        <v>49</v>
      </c>
      <c r="G47" s="10">
        <v>5</v>
      </c>
      <c r="H47" s="8">
        <v>75</v>
      </c>
      <c r="I47" s="11">
        <v>380</v>
      </c>
      <c r="J47" s="10">
        <v>33</v>
      </c>
      <c r="K47" s="10">
        <v>53</v>
      </c>
      <c r="L47" s="10">
        <v>8</v>
      </c>
      <c r="M47" s="20">
        <v>94</v>
      </c>
      <c r="N47" s="11">
        <v>283</v>
      </c>
      <c r="O47" s="10">
        <v>23</v>
      </c>
      <c r="P47" s="10">
        <v>60</v>
      </c>
      <c r="Q47" s="10">
        <v>2</v>
      </c>
      <c r="R47" s="12">
        <v>85</v>
      </c>
      <c r="S47" s="11">
        <v>264</v>
      </c>
      <c r="T47" s="10">
        <v>34</v>
      </c>
      <c r="U47" s="10">
        <v>82</v>
      </c>
      <c r="V47" s="10">
        <v>2</v>
      </c>
      <c r="W47" s="12">
        <v>118</v>
      </c>
      <c r="X47" s="11">
        <v>250</v>
      </c>
      <c r="Y47" s="10">
        <v>30</v>
      </c>
      <c r="Z47" s="10">
        <v>77</v>
      </c>
      <c r="AA47" s="10">
        <v>2</v>
      </c>
      <c r="AB47" s="12">
        <v>109</v>
      </c>
      <c r="AC47" s="11">
        <v>98</v>
      </c>
      <c r="AD47" s="10">
        <v>33</v>
      </c>
      <c r="AE47" s="10">
        <v>50</v>
      </c>
      <c r="AF47" s="10">
        <v>1</v>
      </c>
      <c r="AG47" s="12">
        <v>84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ht="20.25" x14ac:dyDescent="0.25">
      <c r="B48" s="34" t="s">
        <v>15</v>
      </c>
      <c r="C48" s="34"/>
      <c r="D48" s="10">
        <v>14</v>
      </c>
      <c r="E48" s="10">
        <v>0</v>
      </c>
      <c r="F48" s="10">
        <v>2</v>
      </c>
      <c r="G48" s="10">
        <v>0</v>
      </c>
      <c r="H48" s="8">
        <v>2</v>
      </c>
      <c r="I48" s="11">
        <v>36</v>
      </c>
      <c r="J48" s="10">
        <v>6</v>
      </c>
      <c r="K48" s="10">
        <v>4</v>
      </c>
      <c r="L48" s="10">
        <v>0</v>
      </c>
      <c r="M48" s="20">
        <v>10</v>
      </c>
      <c r="N48" s="11">
        <v>10</v>
      </c>
      <c r="O48" s="10">
        <v>5</v>
      </c>
      <c r="P48" s="10">
        <v>5</v>
      </c>
      <c r="Q48" s="10">
        <v>0</v>
      </c>
      <c r="R48" s="12">
        <v>10</v>
      </c>
      <c r="S48" s="11">
        <v>15</v>
      </c>
      <c r="T48" s="10">
        <v>8</v>
      </c>
      <c r="U48" s="10">
        <v>7</v>
      </c>
      <c r="V48" s="10">
        <v>0</v>
      </c>
      <c r="W48" s="12">
        <v>15</v>
      </c>
      <c r="X48" s="11">
        <v>8</v>
      </c>
      <c r="Y48" s="10">
        <v>9</v>
      </c>
      <c r="Z48" s="10">
        <v>8</v>
      </c>
      <c r="AA48" s="10">
        <v>1</v>
      </c>
      <c r="AB48" s="12">
        <v>18</v>
      </c>
      <c r="AC48" s="11">
        <v>2</v>
      </c>
      <c r="AD48" s="10">
        <v>3</v>
      </c>
      <c r="AE48" s="10">
        <v>5</v>
      </c>
      <c r="AF48" s="10">
        <v>0</v>
      </c>
      <c r="AG48" s="12">
        <v>8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20.25" x14ac:dyDescent="0.25">
      <c r="B49" s="34" t="s">
        <v>16</v>
      </c>
      <c r="C49" s="34"/>
      <c r="D49" s="9">
        <v>99</v>
      </c>
      <c r="E49" s="10">
        <v>19</v>
      </c>
      <c r="F49" s="10">
        <v>45</v>
      </c>
      <c r="G49" s="10">
        <v>6</v>
      </c>
      <c r="H49" s="8">
        <v>70</v>
      </c>
      <c r="I49" s="11">
        <v>338</v>
      </c>
      <c r="J49" s="10">
        <v>24</v>
      </c>
      <c r="K49" s="10">
        <v>88</v>
      </c>
      <c r="L49" s="10">
        <v>22</v>
      </c>
      <c r="M49" s="20">
        <v>134</v>
      </c>
      <c r="N49" s="11">
        <v>230</v>
      </c>
      <c r="O49" s="10">
        <v>27</v>
      </c>
      <c r="P49" s="10">
        <v>71</v>
      </c>
      <c r="Q49" s="10">
        <v>12</v>
      </c>
      <c r="R49" s="12">
        <v>110</v>
      </c>
      <c r="S49" s="11">
        <v>275</v>
      </c>
      <c r="T49" s="10">
        <v>21</v>
      </c>
      <c r="U49" s="10">
        <v>72</v>
      </c>
      <c r="V49" s="10">
        <v>16</v>
      </c>
      <c r="W49" s="12">
        <v>109</v>
      </c>
      <c r="X49" s="11">
        <v>189</v>
      </c>
      <c r="Y49" s="10">
        <v>15</v>
      </c>
      <c r="Z49" s="10">
        <v>71</v>
      </c>
      <c r="AA49" s="10">
        <v>17</v>
      </c>
      <c r="AB49" s="12">
        <v>103</v>
      </c>
      <c r="AC49" s="11">
        <v>124</v>
      </c>
      <c r="AD49" s="10">
        <v>7</v>
      </c>
      <c r="AE49" s="10">
        <v>69</v>
      </c>
      <c r="AF49" s="10">
        <v>6</v>
      </c>
      <c r="AG49" s="12">
        <v>82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20.25" x14ac:dyDescent="0.25">
      <c r="B50" s="34" t="s">
        <v>17</v>
      </c>
      <c r="C50" s="34"/>
      <c r="D50" s="9">
        <v>126</v>
      </c>
      <c r="E50" s="10">
        <v>30</v>
      </c>
      <c r="F50" s="10">
        <v>38</v>
      </c>
      <c r="G50" s="10">
        <v>13</v>
      </c>
      <c r="H50" s="8">
        <v>81</v>
      </c>
      <c r="I50" s="11">
        <v>302</v>
      </c>
      <c r="J50" s="10">
        <v>32</v>
      </c>
      <c r="K50" s="10">
        <v>33</v>
      </c>
      <c r="L50" s="10">
        <v>30</v>
      </c>
      <c r="M50" s="20">
        <v>95</v>
      </c>
      <c r="N50" s="11">
        <v>192</v>
      </c>
      <c r="O50" s="10">
        <v>64</v>
      </c>
      <c r="P50" s="10">
        <v>97</v>
      </c>
      <c r="Q50" s="10">
        <v>20</v>
      </c>
      <c r="R50" s="12">
        <v>181</v>
      </c>
      <c r="S50" s="11">
        <v>174</v>
      </c>
      <c r="T50" s="10">
        <v>51</v>
      </c>
      <c r="U50" s="10">
        <v>67</v>
      </c>
      <c r="V50" s="10">
        <v>90</v>
      </c>
      <c r="W50" s="12">
        <v>208</v>
      </c>
      <c r="X50" s="11">
        <v>225</v>
      </c>
      <c r="Y50" s="10">
        <v>35</v>
      </c>
      <c r="Z50" s="10">
        <v>57</v>
      </c>
      <c r="AA50" s="10">
        <v>38</v>
      </c>
      <c r="AB50" s="12">
        <v>130</v>
      </c>
      <c r="AC50" s="11">
        <v>93</v>
      </c>
      <c r="AD50" s="10">
        <v>38</v>
      </c>
      <c r="AE50" s="10">
        <v>63</v>
      </c>
      <c r="AF50" s="10">
        <v>22</v>
      </c>
      <c r="AG50" s="12">
        <v>123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20.25" x14ac:dyDescent="0.25">
      <c r="B51" s="34" t="s">
        <v>18</v>
      </c>
      <c r="C51" s="34"/>
      <c r="D51" s="9">
        <v>221</v>
      </c>
      <c r="E51" s="10">
        <v>76</v>
      </c>
      <c r="F51" s="10">
        <v>74</v>
      </c>
      <c r="G51" s="10">
        <v>18</v>
      </c>
      <c r="H51" s="8">
        <v>168</v>
      </c>
      <c r="I51" s="11">
        <v>436</v>
      </c>
      <c r="J51" s="10">
        <v>126</v>
      </c>
      <c r="K51" s="10">
        <v>81</v>
      </c>
      <c r="L51" s="10">
        <v>24</v>
      </c>
      <c r="M51" s="20">
        <v>231</v>
      </c>
      <c r="N51" s="11">
        <v>285</v>
      </c>
      <c r="O51" s="10">
        <v>111</v>
      </c>
      <c r="P51" s="10">
        <v>91</v>
      </c>
      <c r="Q51" s="10">
        <v>49</v>
      </c>
      <c r="R51" s="12">
        <v>251</v>
      </c>
      <c r="S51" s="11">
        <v>327</v>
      </c>
      <c r="T51" s="10">
        <v>102</v>
      </c>
      <c r="U51" s="10">
        <v>76</v>
      </c>
      <c r="V51" s="10">
        <v>11</v>
      </c>
      <c r="W51" s="12">
        <v>189</v>
      </c>
      <c r="X51" s="11">
        <v>309</v>
      </c>
      <c r="Y51" s="10">
        <v>109</v>
      </c>
      <c r="Z51" s="10">
        <v>71</v>
      </c>
      <c r="AA51" s="10">
        <v>24</v>
      </c>
      <c r="AB51" s="12">
        <v>204</v>
      </c>
      <c r="AC51" s="11">
        <v>120</v>
      </c>
      <c r="AD51" s="10">
        <v>100</v>
      </c>
      <c r="AE51" s="10">
        <v>87</v>
      </c>
      <c r="AF51" s="10">
        <v>8</v>
      </c>
      <c r="AG51" s="12">
        <v>195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5.0999999999999996" customHeight="1" x14ac:dyDescent="0.25">
      <c r="B52" s="41"/>
      <c r="C52" s="41"/>
      <c r="D52" s="10"/>
      <c r="E52" s="10"/>
      <c r="F52" s="10"/>
      <c r="G52" s="10"/>
      <c r="H52" s="8"/>
      <c r="I52" s="11"/>
      <c r="J52" s="10"/>
      <c r="K52" s="10"/>
      <c r="L52" s="10"/>
      <c r="M52" s="12"/>
      <c r="N52" s="11"/>
      <c r="O52" s="10"/>
      <c r="P52" s="10"/>
      <c r="Q52" s="10"/>
      <c r="R52" s="12"/>
      <c r="S52" s="11"/>
      <c r="T52" s="10"/>
      <c r="U52" s="10"/>
      <c r="V52" s="10"/>
      <c r="W52" s="12"/>
      <c r="X52" s="11"/>
      <c r="Y52" s="10"/>
      <c r="Z52" s="10"/>
      <c r="AA52" s="10"/>
      <c r="AB52" s="12"/>
      <c r="AC52" s="11"/>
      <c r="AD52" s="10"/>
      <c r="AE52" s="10"/>
      <c r="AF52" s="10"/>
      <c r="AG52" s="1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ht="20.25" x14ac:dyDescent="0.25">
      <c r="B53" s="38" t="s">
        <v>1</v>
      </c>
      <c r="C53" s="38"/>
      <c r="D53" s="17">
        <v>1151</v>
      </c>
      <c r="E53" s="17">
        <v>269</v>
      </c>
      <c r="F53" s="17">
        <v>463</v>
      </c>
      <c r="G53" s="17">
        <v>176</v>
      </c>
      <c r="H53" s="17">
        <v>908</v>
      </c>
      <c r="I53" s="18">
        <v>2845</v>
      </c>
      <c r="J53" s="17">
        <v>413</v>
      </c>
      <c r="K53" s="17">
        <v>651</v>
      </c>
      <c r="L53" s="17">
        <v>325</v>
      </c>
      <c r="M53" s="19">
        <v>1389</v>
      </c>
      <c r="N53" s="18">
        <v>1952</v>
      </c>
      <c r="O53" s="17">
        <v>449</v>
      </c>
      <c r="P53" s="17">
        <v>786</v>
      </c>
      <c r="Q53" s="17">
        <v>617</v>
      </c>
      <c r="R53" s="19">
        <v>1852</v>
      </c>
      <c r="S53" s="18">
        <v>2034</v>
      </c>
      <c r="T53" s="17">
        <v>390</v>
      </c>
      <c r="U53" s="17">
        <v>644</v>
      </c>
      <c r="V53" s="17">
        <v>426</v>
      </c>
      <c r="W53" s="19">
        <v>1460</v>
      </c>
      <c r="X53" s="18">
        <v>1831</v>
      </c>
      <c r="Y53" s="17">
        <v>368</v>
      </c>
      <c r="Z53" s="17">
        <v>656</v>
      </c>
      <c r="AA53" s="17">
        <v>353</v>
      </c>
      <c r="AB53" s="19">
        <v>1377</v>
      </c>
      <c r="AC53" s="18">
        <v>825</v>
      </c>
      <c r="AD53" s="17">
        <v>300</v>
      </c>
      <c r="AE53" s="17">
        <v>550</v>
      </c>
      <c r="AF53" s="17">
        <v>334</v>
      </c>
      <c r="AG53" s="19">
        <v>1184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x14ac:dyDescent="0.25">
      <c r="B55" s="1"/>
      <c r="C55" s="1"/>
      <c r="D55" s="6" t="s">
        <v>49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20.25" x14ac:dyDescent="0.25">
      <c r="B56" s="1"/>
      <c r="C56" s="1"/>
      <c r="E56" s="13" t="s">
        <v>0</v>
      </c>
      <c r="F56" s="5" t="s">
        <v>48</v>
      </c>
      <c r="G56" s="1" t="s">
        <v>44</v>
      </c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  <c r="T56" s="7"/>
      <c r="U56" s="7"/>
      <c r="V56" s="1"/>
      <c r="W56" s="1"/>
      <c r="X56" s="7"/>
      <c r="Y56" s="1"/>
      <c r="Z56" s="1"/>
      <c r="AA56" s="1"/>
      <c r="AB56" s="7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20.25" x14ac:dyDescent="0.25">
      <c r="B57" s="1"/>
      <c r="C57" s="1"/>
      <c r="D57" s="1"/>
      <c r="E57" s="14" t="s">
        <v>19</v>
      </c>
      <c r="F57" s="5" t="s">
        <v>48</v>
      </c>
      <c r="G57" s="1" t="s">
        <v>47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"/>
      <c r="T57" s="1"/>
      <c r="U57" s="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20.25" x14ac:dyDescent="0.25">
      <c r="B58" s="1"/>
      <c r="C58" s="1"/>
      <c r="D58" s="1"/>
      <c r="E58" s="14" t="s">
        <v>21</v>
      </c>
      <c r="F58" s="5" t="s">
        <v>48</v>
      </c>
      <c r="G58" s="1" t="s">
        <v>46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7" ht="20.25" x14ac:dyDescent="0.25">
      <c r="B59" s="1"/>
      <c r="C59" s="1"/>
      <c r="D59" s="1"/>
      <c r="E59" s="14" t="s">
        <v>52</v>
      </c>
      <c r="F59" s="5" t="s">
        <v>48</v>
      </c>
      <c r="G59" s="1" t="s">
        <v>53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20.25" x14ac:dyDescent="0.25">
      <c r="B60" s="1"/>
      <c r="C60" s="1"/>
      <c r="D60" s="1"/>
      <c r="E60" s="14" t="s">
        <v>20</v>
      </c>
      <c r="F60" s="5" t="s">
        <v>48</v>
      </c>
      <c r="G60" s="1" t="s">
        <v>50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6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6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6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6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6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6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6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6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6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6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6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6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6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6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6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6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2:6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2:6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2:6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2:6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2:6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2:6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2:6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</sheetData>
  <mergeCells count="53">
    <mergeCell ref="N33:R33"/>
    <mergeCell ref="S33:W33"/>
    <mergeCell ref="X33:AB33"/>
    <mergeCell ref="AC33:AG33"/>
    <mergeCell ref="D33:H33"/>
    <mergeCell ref="I33:M33"/>
    <mergeCell ref="J1:AG6"/>
    <mergeCell ref="D11:H11"/>
    <mergeCell ref="I11:M11"/>
    <mergeCell ref="N11:R11"/>
    <mergeCell ref="S11:W11"/>
    <mergeCell ref="X11:AB11"/>
    <mergeCell ref="AC11:AG11"/>
    <mergeCell ref="B11:C12"/>
    <mergeCell ref="B23:C23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27:C27"/>
    <mergeCell ref="B28:C28"/>
    <mergeCell ref="B47:C47"/>
    <mergeCell ref="B48:C48"/>
    <mergeCell ref="B37:C37"/>
    <mergeCell ref="B38:C38"/>
    <mergeCell ref="B39:C39"/>
    <mergeCell ref="B40:C40"/>
    <mergeCell ref="B41:C41"/>
    <mergeCell ref="B42:C42"/>
    <mergeCell ref="B45:C45"/>
    <mergeCell ref="B46:C46"/>
    <mergeCell ref="B35:C35"/>
    <mergeCell ref="B36:C36"/>
    <mergeCell ref="B33:C34"/>
    <mergeCell ref="B43:C43"/>
    <mergeCell ref="B44:C44"/>
    <mergeCell ref="B49:C49"/>
    <mergeCell ref="B50:C50"/>
    <mergeCell ref="B51:C51"/>
    <mergeCell ref="B52:C52"/>
    <mergeCell ref="B53:C53"/>
  </mergeCells>
  <phoneticPr fontId="6" type="noConversion"/>
  <pageMargins left="0.7" right="0.7" top="0.75" bottom="0.75" header="0" footer="0"/>
  <pageSetup scale="32" orientation="landscape" horizontalDpi="0" verticalDpi="0"/>
  <rowBreaks count="1" manualBreakCount="1">
    <brk id="61" max="16383" man="1"/>
  </rowBreaks>
  <colBreaks count="1" manualBreakCount="1">
    <brk id="35" max="1048575" man="1"/>
  </colBreaks>
  <ignoredErrors>
    <ignoredError sqref="H13:H2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0"/>
  <sheetViews>
    <sheetView zoomScale="60" zoomScaleNormal="60" zoomScalePageLayoutView="75" workbookViewId="0">
      <selection activeCell="O43" sqref="O43"/>
    </sheetView>
  </sheetViews>
  <sheetFormatPr baseColWidth="10" defaultRowHeight="15" x14ac:dyDescent="0.25"/>
  <cols>
    <col min="1" max="1" width="4.28515625" style="1" customWidth="1"/>
    <col min="2" max="2" width="12.140625" customWidth="1"/>
    <col min="3" max="3" width="16.7109375" customWidth="1"/>
    <col min="5" max="5" width="13.7109375" bestFit="1" customWidth="1"/>
    <col min="9" max="9" width="13.140625" bestFit="1" customWidth="1"/>
    <col min="10" max="11" width="10" bestFit="1" customWidth="1"/>
    <col min="12" max="12" width="9.28515625" bestFit="1" customWidth="1"/>
    <col min="14" max="14" width="10.42578125" bestFit="1" customWidth="1"/>
    <col min="34" max="34" width="4.85546875" customWidth="1"/>
  </cols>
  <sheetData>
    <row r="1" spans="2:67" ht="15" customHeight="1" x14ac:dyDescent="0.25">
      <c r="J1" s="35" t="s">
        <v>54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67" ht="15" customHeight="1" x14ac:dyDescent="0.25"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67" ht="15" customHeight="1" x14ac:dyDescent="0.25"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67" ht="15" customHeight="1" x14ac:dyDescent="0.25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67" ht="15" customHeight="1" x14ac:dyDescent="0.25"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2:67" ht="15" customHeight="1" x14ac:dyDescent="0.25"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11" spans="2:67" ht="20.25" customHeight="1" x14ac:dyDescent="0.25">
      <c r="B11" s="37" t="s">
        <v>58</v>
      </c>
      <c r="C11" s="37"/>
      <c r="D11" s="38" t="s">
        <v>22</v>
      </c>
      <c r="E11" s="38"/>
      <c r="F11" s="38"/>
      <c r="G11" s="38"/>
      <c r="H11" s="38"/>
      <c r="I11" s="39" t="s">
        <v>23</v>
      </c>
      <c r="J11" s="38"/>
      <c r="K11" s="38"/>
      <c r="L11" s="38"/>
      <c r="M11" s="40"/>
      <c r="N11" s="39" t="s">
        <v>24</v>
      </c>
      <c r="O11" s="38"/>
      <c r="P11" s="38"/>
      <c r="Q11" s="38"/>
      <c r="R11" s="40"/>
      <c r="S11" s="39" t="s">
        <v>25</v>
      </c>
      <c r="T11" s="38"/>
      <c r="U11" s="38"/>
      <c r="V11" s="38"/>
      <c r="W11" s="40"/>
      <c r="X11" s="39" t="s">
        <v>26</v>
      </c>
      <c r="Y11" s="38"/>
      <c r="Z11" s="38"/>
      <c r="AA11" s="38"/>
      <c r="AB11" s="40"/>
      <c r="AC11" s="39" t="s">
        <v>27</v>
      </c>
      <c r="AD11" s="38"/>
      <c r="AE11" s="38"/>
      <c r="AF11" s="38"/>
      <c r="AG11" s="4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ht="20.25" x14ac:dyDescent="0.25">
      <c r="B12" s="37"/>
      <c r="C12" s="37"/>
      <c r="D12" s="13" t="s">
        <v>0</v>
      </c>
      <c r="E12" s="14" t="s">
        <v>19</v>
      </c>
      <c r="F12" s="14" t="s">
        <v>21</v>
      </c>
      <c r="G12" s="14" t="s">
        <v>52</v>
      </c>
      <c r="H12" s="14" t="s">
        <v>20</v>
      </c>
      <c r="I12" s="15" t="s">
        <v>0</v>
      </c>
      <c r="J12" s="14" t="s">
        <v>19</v>
      </c>
      <c r="K12" s="14" t="s">
        <v>21</v>
      </c>
      <c r="L12" s="14" t="s">
        <v>52</v>
      </c>
      <c r="M12" s="16" t="s">
        <v>20</v>
      </c>
      <c r="N12" s="15" t="s">
        <v>0</v>
      </c>
      <c r="O12" s="14" t="s">
        <v>19</v>
      </c>
      <c r="P12" s="14" t="s">
        <v>21</v>
      </c>
      <c r="Q12" s="14" t="s">
        <v>52</v>
      </c>
      <c r="R12" s="16" t="s">
        <v>20</v>
      </c>
      <c r="S12" s="15" t="s">
        <v>0</v>
      </c>
      <c r="T12" s="14" t="s">
        <v>19</v>
      </c>
      <c r="U12" s="14" t="s">
        <v>21</v>
      </c>
      <c r="V12" s="14" t="s">
        <v>52</v>
      </c>
      <c r="W12" s="16" t="s">
        <v>20</v>
      </c>
      <c r="X12" s="15" t="s">
        <v>0</v>
      </c>
      <c r="Y12" s="14" t="s">
        <v>19</v>
      </c>
      <c r="Z12" s="14" t="s">
        <v>21</v>
      </c>
      <c r="AA12" s="14" t="s">
        <v>52</v>
      </c>
      <c r="AB12" s="16" t="s">
        <v>20</v>
      </c>
      <c r="AC12" s="15" t="s">
        <v>0</v>
      </c>
      <c r="AD12" s="14" t="s">
        <v>19</v>
      </c>
      <c r="AE12" s="14" t="s">
        <v>21</v>
      </c>
      <c r="AF12" s="14" t="s">
        <v>52</v>
      </c>
      <c r="AG12" s="16" t="s">
        <v>20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ht="20.25" x14ac:dyDescent="0.25">
      <c r="B13" s="34" t="s">
        <v>2</v>
      </c>
      <c r="C13" s="34"/>
      <c r="D13" s="9">
        <v>87</v>
      </c>
      <c r="E13" s="10">
        <v>20</v>
      </c>
      <c r="F13" s="10">
        <v>20</v>
      </c>
      <c r="G13" s="10">
        <f t="shared" ref="G13:G29" si="0">H13-F13-E13</f>
        <v>209</v>
      </c>
      <c r="H13" s="8">
        <v>249</v>
      </c>
      <c r="I13" s="11">
        <v>64</v>
      </c>
      <c r="J13" s="10">
        <v>13</v>
      </c>
      <c r="K13" s="10">
        <v>21</v>
      </c>
      <c r="L13" s="10">
        <f t="shared" ref="L13:L29" si="1">M13-K13-J13</f>
        <v>100</v>
      </c>
      <c r="M13" s="12">
        <v>134</v>
      </c>
      <c r="N13" s="11">
        <v>73</v>
      </c>
      <c r="O13" s="10">
        <v>14</v>
      </c>
      <c r="P13" s="10">
        <v>13</v>
      </c>
      <c r="Q13" s="10">
        <f t="shared" ref="Q13:Q29" si="2">R13-P13-O13</f>
        <v>104</v>
      </c>
      <c r="R13" s="12">
        <v>131</v>
      </c>
      <c r="S13" s="11">
        <v>68</v>
      </c>
      <c r="T13" s="10">
        <v>8</v>
      </c>
      <c r="U13" s="10">
        <v>26</v>
      </c>
      <c r="V13" s="10">
        <f t="shared" ref="V13:V29" si="3">W13-U13-T13</f>
        <v>63</v>
      </c>
      <c r="W13" s="12">
        <v>97</v>
      </c>
      <c r="X13" s="11">
        <v>64</v>
      </c>
      <c r="Y13" s="10">
        <v>13</v>
      </c>
      <c r="Z13" s="10">
        <v>33</v>
      </c>
      <c r="AA13" s="10">
        <v>86</v>
      </c>
      <c r="AB13" s="12">
        <v>132</v>
      </c>
      <c r="AC13" s="11">
        <v>74</v>
      </c>
      <c r="AD13" s="10">
        <v>10</v>
      </c>
      <c r="AE13" s="10">
        <v>0</v>
      </c>
      <c r="AF13" s="10">
        <v>98</v>
      </c>
      <c r="AG13" s="12">
        <f t="shared" ref="AG13:AG29" si="4">SUM(AD13:AF13)</f>
        <v>108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ht="20.25" x14ac:dyDescent="0.25">
      <c r="B14" s="34" t="s">
        <v>3</v>
      </c>
      <c r="C14" s="34"/>
      <c r="D14" s="9">
        <v>198</v>
      </c>
      <c r="E14" s="10">
        <v>17</v>
      </c>
      <c r="F14" s="10">
        <v>27</v>
      </c>
      <c r="G14" s="10">
        <f t="shared" si="0"/>
        <v>18</v>
      </c>
      <c r="H14" s="8">
        <v>62</v>
      </c>
      <c r="I14" s="11">
        <v>149</v>
      </c>
      <c r="J14" s="10">
        <v>23</v>
      </c>
      <c r="K14" s="10">
        <v>45</v>
      </c>
      <c r="L14" s="10">
        <f t="shared" si="1"/>
        <v>40</v>
      </c>
      <c r="M14" s="12">
        <v>108</v>
      </c>
      <c r="N14" s="11">
        <v>145</v>
      </c>
      <c r="O14" s="10">
        <v>22</v>
      </c>
      <c r="P14" s="10">
        <v>19</v>
      </c>
      <c r="Q14" s="10">
        <f t="shared" si="2"/>
        <v>17</v>
      </c>
      <c r="R14" s="12">
        <v>58</v>
      </c>
      <c r="S14" s="11">
        <v>172</v>
      </c>
      <c r="T14" s="10">
        <v>26</v>
      </c>
      <c r="U14" s="10">
        <v>38</v>
      </c>
      <c r="V14" s="10">
        <f t="shared" si="3"/>
        <v>1</v>
      </c>
      <c r="W14" s="12">
        <v>65</v>
      </c>
      <c r="X14" s="11">
        <v>159</v>
      </c>
      <c r="Y14" s="10">
        <v>31</v>
      </c>
      <c r="Z14" s="10">
        <v>36</v>
      </c>
      <c r="AA14" s="10">
        <v>8</v>
      </c>
      <c r="AB14" s="12">
        <v>75</v>
      </c>
      <c r="AC14" s="11">
        <v>168</v>
      </c>
      <c r="AD14" s="10">
        <v>30</v>
      </c>
      <c r="AE14" s="10">
        <v>65</v>
      </c>
      <c r="AF14" s="10">
        <v>9</v>
      </c>
      <c r="AG14" s="12">
        <f t="shared" si="4"/>
        <v>104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ht="20.25" x14ac:dyDescent="0.25">
      <c r="B15" s="34" t="s">
        <v>4</v>
      </c>
      <c r="C15" s="34"/>
      <c r="D15" s="9">
        <v>58</v>
      </c>
      <c r="E15" s="10">
        <v>18</v>
      </c>
      <c r="F15" s="10">
        <v>38</v>
      </c>
      <c r="G15" s="10">
        <f t="shared" si="0"/>
        <v>257</v>
      </c>
      <c r="H15" s="8">
        <v>313</v>
      </c>
      <c r="I15" s="11">
        <v>63</v>
      </c>
      <c r="J15" s="10">
        <v>12</v>
      </c>
      <c r="K15" s="10">
        <v>32</v>
      </c>
      <c r="L15" s="10">
        <f t="shared" si="1"/>
        <v>283</v>
      </c>
      <c r="M15" s="12">
        <v>327</v>
      </c>
      <c r="N15" s="11">
        <v>47</v>
      </c>
      <c r="O15" s="10">
        <v>18</v>
      </c>
      <c r="P15" s="10">
        <v>32</v>
      </c>
      <c r="Q15" s="10">
        <f t="shared" si="2"/>
        <v>67</v>
      </c>
      <c r="R15" s="12">
        <v>117</v>
      </c>
      <c r="S15" s="11">
        <v>35</v>
      </c>
      <c r="T15" s="10">
        <v>14</v>
      </c>
      <c r="U15" s="10">
        <v>20</v>
      </c>
      <c r="V15" s="10">
        <f t="shared" si="3"/>
        <v>9</v>
      </c>
      <c r="W15" s="12">
        <v>43</v>
      </c>
      <c r="X15" s="11">
        <v>47</v>
      </c>
      <c r="Y15" s="10">
        <v>15</v>
      </c>
      <c r="Z15" s="10">
        <v>25</v>
      </c>
      <c r="AA15" s="10">
        <v>13</v>
      </c>
      <c r="AB15" s="12">
        <v>53</v>
      </c>
      <c r="AC15" s="11">
        <v>92</v>
      </c>
      <c r="AD15" s="10">
        <v>19</v>
      </c>
      <c r="AE15" s="10">
        <v>22</v>
      </c>
      <c r="AF15" s="10">
        <v>9</v>
      </c>
      <c r="AG15" s="12">
        <f t="shared" si="4"/>
        <v>50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ht="20.25" x14ac:dyDescent="0.25">
      <c r="B16" s="34" t="s">
        <v>5</v>
      </c>
      <c r="C16" s="34"/>
      <c r="D16" s="9">
        <v>95</v>
      </c>
      <c r="E16" s="10">
        <v>18</v>
      </c>
      <c r="F16" s="10">
        <v>31</v>
      </c>
      <c r="G16" s="10">
        <f t="shared" si="0"/>
        <v>0</v>
      </c>
      <c r="H16" s="8">
        <v>49</v>
      </c>
      <c r="I16" s="11">
        <v>87</v>
      </c>
      <c r="J16" s="10">
        <v>23</v>
      </c>
      <c r="K16" s="10">
        <v>42</v>
      </c>
      <c r="L16" s="10">
        <f t="shared" si="1"/>
        <v>3</v>
      </c>
      <c r="M16" s="12">
        <v>68</v>
      </c>
      <c r="N16" s="11">
        <v>71</v>
      </c>
      <c r="O16" s="10">
        <v>31</v>
      </c>
      <c r="P16" s="10">
        <v>32</v>
      </c>
      <c r="Q16" s="10">
        <f t="shared" si="2"/>
        <v>4</v>
      </c>
      <c r="R16" s="12">
        <v>67</v>
      </c>
      <c r="S16" s="11">
        <v>69</v>
      </c>
      <c r="T16" s="10">
        <v>11</v>
      </c>
      <c r="U16" s="10">
        <v>39</v>
      </c>
      <c r="V16" s="10">
        <f t="shared" si="3"/>
        <v>7</v>
      </c>
      <c r="W16" s="12">
        <v>57</v>
      </c>
      <c r="X16" s="11">
        <v>76</v>
      </c>
      <c r="Y16" s="10">
        <v>27</v>
      </c>
      <c r="Z16" s="10">
        <v>44</v>
      </c>
      <c r="AA16" s="10">
        <v>11</v>
      </c>
      <c r="AB16" s="12">
        <v>82</v>
      </c>
      <c r="AC16" s="11">
        <v>77</v>
      </c>
      <c r="AD16" s="10">
        <v>17</v>
      </c>
      <c r="AE16" s="10">
        <v>50</v>
      </c>
      <c r="AF16" s="10">
        <v>1</v>
      </c>
      <c r="AG16" s="12">
        <f t="shared" si="4"/>
        <v>68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ht="20.25" x14ac:dyDescent="0.25">
      <c r="B17" s="34" t="s">
        <v>6</v>
      </c>
      <c r="C17" s="34"/>
      <c r="D17" s="9">
        <v>96</v>
      </c>
      <c r="E17" s="10">
        <v>27</v>
      </c>
      <c r="F17" s="10">
        <v>36</v>
      </c>
      <c r="G17" s="10">
        <f t="shared" si="0"/>
        <v>16</v>
      </c>
      <c r="H17" s="8">
        <v>79</v>
      </c>
      <c r="I17" s="11">
        <v>87</v>
      </c>
      <c r="J17" s="10">
        <v>23</v>
      </c>
      <c r="K17" s="10">
        <v>31</v>
      </c>
      <c r="L17" s="10">
        <f t="shared" si="1"/>
        <v>44</v>
      </c>
      <c r="M17" s="12">
        <v>98</v>
      </c>
      <c r="N17" s="11">
        <v>97</v>
      </c>
      <c r="O17" s="10">
        <v>32</v>
      </c>
      <c r="P17" s="10">
        <v>28</v>
      </c>
      <c r="Q17" s="10">
        <f t="shared" si="2"/>
        <v>43</v>
      </c>
      <c r="R17" s="12">
        <v>103</v>
      </c>
      <c r="S17" s="11">
        <v>70</v>
      </c>
      <c r="T17" s="10">
        <v>23</v>
      </c>
      <c r="U17" s="10">
        <v>13</v>
      </c>
      <c r="V17" s="10">
        <f t="shared" si="3"/>
        <v>64</v>
      </c>
      <c r="W17" s="12">
        <v>100</v>
      </c>
      <c r="X17" s="11">
        <v>77</v>
      </c>
      <c r="Y17" s="10">
        <v>34</v>
      </c>
      <c r="Z17" s="10">
        <v>36</v>
      </c>
      <c r="AA17" s="10">
        <v>48</v>
      </c>
      <c r="AB17" s="12">
        <v>118</v>
      </c>
      <c r="AC17" s="11">
        <v>100</v>
      </c>
      <c r="AD17" s="10">
        <v>25</v>
      </c>
      <c r="AE17" s="10">
        <v>25</v>
      </c>
      <c r="AF17" s="10">
        <v>18</v>
      </c>
      <c r="AG17" s="12">
        <f t="shared" si="4"/>
        <v>68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ht="20.25" x14ac:dyDescent="0.25">
      <c r="B18" s="34" t="s">
        <v>7</v>
      </c>
      <c r="C18" s="34"/>
      <c r="D18" s="10">
        <v>160</v>
      </c>
      <c r="E18" s="10">
        <v>20</v>
      </c>
      <c r="F18" s="10">
        <v>30</v>
      </c>
      <c r="G18" s="10">
        <f t="shared" si="0"/>
        <v>18</v>
      </c>
      <c r="H18" s="8">
        <v>68</v>
      </c>
      <c r="I18" s="11">
        <v>141</v>
      </c>
      <c r="J18" s="10">
        <v>43</v>
      </c>
      <c r="K18" s="10">
        <v>29</v>
      </c>
      <c r="L18" s="10">
        <f t="shared" si="1"/>
        <v>9</v>
      </c>
      <c r="M18" s="12">
        <v>81</v>
      </c>
      <c r="N18" s="11">
        <v>128</v>
      </c>
      <c r="O18" s="10">
        <v>38</v>
      </c>
      <c r="P18" s="10">
        <v>20</v>
      </c>
      <c r="Q18" s="10">
        <f t="shared" si="2"/>
        <v>13</v>
      </c>
      <c r="R18" s="12">
        <v>71</v>
      </c>
      <c r="S18" s="11">
        <v>139</v>
      </c>
      <c r="T18" s="10">
        <v>35</v>
      </c>
      <c r="U18" s="10">
        <v>22</v>
      </c>
      <c r="V18" s="10">
        <f t="shared" si="3"/>
        <v>15</v>
      </c>
      <c r="W18" s="12">
        <v>72</v>
      </c>
      <c r="X18" s="11">
        <v>126</v>
      </c>
      <c r="Y18" s="10">
        <v>26</v>
      </c>
      <c r="Z18" s="10">
        <v>44</v>
      </c>
      <c r="AA18" s="10">
        <v>10</v>
      </c>
      <c r="AB18" s="12">
        <v>80</v>
      </c>
      <c r="AC18" s="11">
        <f>64+68</f>
        <v>132</v>
      </c>
      <c r="AD18" s="10">
        <f>17+11</f>
        <v>28</v>
      </c>
      <c r="AE18" s="10">
        <f>24+35</f>
        <v>59</v>
      </c>
      <c r="AF18" s="10">
        <f>4+3</f>
        <v>7</v>
      </c>
      <c r="AG18" s="12">
        <f t="shared" si="4"/>
        <v>94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ht="20.25" x14ac:dyDescent="0.25">
      <c r="B19" s="34" t="s">
        <v>8</v>
      </c>
      <c r="C19" s="34"/>
      <c r="D19" s="10">
        <v>37</v>
      </c>
      <c r="E19" s="10">
        <v>5</v>
      </c>
      <c r="F19" s="10">
        <v>3</v>
      </c>
      <c r="G19" s="10">
        <f t="shared" si="0"/>
        <v>5</v>
      </c>
      <c r="H19" s="8">
        <v>13</v>
      </c>
      <c r="I19" s="11">
        <v>31</v>
      </c>
      <c r="J19" s="10">
        <v>9</v>
      </c>
      <c r="K19" s="10">
        <v>7</v>
      </c>
      <c r="L19" s="10">
        <f t="shared" si="1"/>
        <v>5</v>
      </c>
      <c r="M19" s="12">
        <v>21</v>
      </c>
      <c r="N19" s="11">
        <v>27</v>
      </c>
      <c r="O19" s="10">
        <v>5</v>
      </c>
      <c r="P19" s="10">
        <v>5</v>
      </c>
      <c r="Q19" s="10">
        <f t="shared" si="2"/>
        <v>4</v>
      </c>
      <c r="R19" s="12">
        <v>14</v>
      </c>
      <c r="S19" s="11">
        <v>23</v>
      </c>
      <c r="T19" s="10">
        <v>8</v>
      </c>
      <c r="U19" s="10">
        <v>2</v>
      </c>
      <c r="V19" s="10">
        <f t="shared" si="3"/>
        <v>5</v>
      </c>
      <c r="W19" s="12">
        <v>15</v>
      </c>
      <c r="X19" s="11">
        <v>32</v>
      </c>
      <c r="Y19" s="10">
        <v>17</v>
      </c>
      <c r="Z19" s="10">
        <v>15</v>
      </c>
      <c r="AA19" s="10">
        <v>2</v>
      </c>
      <c r="AB19" s="12">
        <v>34</v>
      </c>
      <c r="AC19" s="11">
        <f>17+14</f>
        <v>31</v>
      </c>
      <c r="AD19" s="10">
        <f>5+7</f>
        <v>12</v>
      </c>
      <c r="AE19" s="10">
        <f>5+4</f>
        <v>9</v>
      </c>
      <c r="AF19" s="10">
        <f>0+0</f>
        <v>0</v>
      </c>
      <c r="AG19" s="12">
        <f t="shared" si="4"/>
        <v>21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ht="20.25" x14ac:dyDescent="0.25">
      <c r="B20" s="34" t="s">
        <v>9</v>
      </c>
      <c r="C20" s="34"/>
      <c r="D20" s="10">
        <v>21</v>
      </c>
      <c r="E20" s="10">
        <v>10</v>
      </c>
      <c r="F20" s="10">
        <v>5</v>
      </c>
      <c r="G20" s="10">
        <f t="shared" si="0"/>
        <v>2</v>
      </c>
      <c r="H20" s="8">
        <v>17</v>
      </c>
      <c r="I20" s="11">
        <v>25</v>
      </c>
      <c r="J20" s="10">
        <v>9</v>
      </c>
      <c r="K20" s="10">
        <v>5</v>
      </c>
      <c r="L20" s="10">
        <f t="shared" si="1"/>
        <v>17</v>
      </c>
      <c r="M20" s="12">
        <v>31</v>
      </c>
      <c r="N20" s="11">
        <v>29</v>
      </c>
      <c r="O20" s="10">
        <v>9</v>
      </c>
      <c r="P20" s="10">
        <v>5</v>
      </c>
      <c r="Q20" s="10">
        <f t="shared" si="2"/>
        <v>2</v>
      </c>
      <c r="R20" s="12">
        <v>16</v>
      </c>
      <c r="S20" s="11">
        <v>20</v>
      </c>
      <c r="T20" s="10">
        <v>5</v>
      </c>
      <c r="U20" s="10">
        <v>10</v>
      </c>
      <c r="V20" s="10">
        <f t="shared" si="3"/>
        <v>4</v>
      </c>
      <c r="W20" s="12">
        <v>19</v>
      </c>
      <c r="X20" s="11">
        <v>30</v>
      </c>
      <c r="Y20" s="10">
        <v>8</v>
      </c>
      <c r="Z20" s="10">
        <v>7</v>
      </c>
      <c r="AA20" s="10">
        <v>0</v>
      </c>
      <c r="AB20" s="12">
        <v>15</v>
      </c>
      <c r="AC20" s="11">
        <f>14+5</f>
        <v>19</v>
      </c>
      <c r="AD20" s="10">
        <f>6+9</f>
        <v>15</v>
      </c>
      <c r="AE20" s="10">
        <f>3+3</f>
        <v>6</v>
      </c>
      <c r="AF20" s="10">
        <f>0+0</f>
        <v>0</v>
      </c>
      <c r="AG20" s="12">
        <f t="shared" si="4"/>
        <v>21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20.25" x14ac:dyDescent="0.25">
      <c r="B21" s="34" t="s">
        <v>10</v>
      </c>
      <c r="C21" s="34"/>
      <c r="D21" s="10">
        <v>29</v>
      </c>
      <c r="E21" s="10">
        <v>12</v>
      </c>
      <c r="F21" s="10">
        <v>9</v>
      </c>
      <c r="G21" s="10">
        <f t="shared" si="0"/>
        <v>5</v>
      </c>
      <c r="H21" s="8">
        <v>26</v>
      </c>
      <c r="I21" s="11">
        <v>59</v>
      </c>
      <c r="J21" s="10">
        <v>18</v>
      </c>
      <c r="K21" s="10">
        <v>13</v>
      </c>
      <c r="L21" s="10">
        <f t="shared" si="1"/>
        <v>11</v>
      </c>
      <c r="M21" s="12">
        <v>42</v>
      </c>
      <c r="N21" s="11">
        <v>63</v>
      </c>
      <c r="O21" s="10">
        <v>19</v>
      </c>
      <c r="P21" s="10">
        <v>12</v>
      </c>
      <c r="Q21" s="10">
        <f t="shared" si="2"/>
        <v>10</v>
      </c>
      <c r="R21" s="12">
        <v>41</v>
      </c>
      <c r="S21" s="11">
        <v>34</v>
      </c>
      <c r="T21" s="10">
        <v>14</v>
      </c>
      <c r="U21" s="10">
        <v>9</v>
      </c>
      <c r="V21" s="10">
        <f t="shared" si="3"/>
        <v>12</v>
      </c>
      <c r="W21" s="12">
        <v>35</v>
      </c>
      <c r="X21" s="11">
        <v>30</v>
      </c>
      <c r="Y21" s="10">
        <v>4</v>
      </c>
      <c r="Z21" s="10">
        <v>12</v>
      </c>
      <c r="AA21" s="10">
        <v>4</v>
      </c>
      <c r="AB21" s="12">
        <v>20</v>
      </c>
      <c r="AC21" s="11">
        <f>24+15</f>
        <v>39</v>
      </c>
      <c r="AD21" s="10">
        <f>5+9</f>
        <v>14</v>
      </c>
      <c r="AE21" s="10">
        <f>4+7</f>
        <v>11</v>
      </c>
      <c r="AF21" s="10">
        <f>0+6</f>
        <v>6</v>
      </c>
      <c r="AG21" s="12">
        <f t="shared" si="4"/>
        <v>31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20.25" x14ac:dyDescent="0.25">
      <c r="B22" s="34" t="s">
        <v>11</v>
      </c>
      <c r="C22" s="34"/>
      <c r="D22" s="9">
        <v>5</v>
      </c>
      <c r="E22" s="10">
        <v>3</v>
      </c>
      <c r="F22" s="10">
        <v>0</v>
      </c>
      <c r="G22" s="10">
        <f t="shared" si="0"/>
        <v>7</v>
      </c>
      <c r="H22" s="8">
        <v>10</v>
      </c>
      <c r="I22" s="11">
        <v>5</v>
      </c>
      <c r="J22" s="10">
        <v>2</v>
      </c>
      <c r="K22" s="10">
        <v>0</v>
      </c>
      <c r="L22" s="10">
        <f t="shared" si="1"/>
        <v>5</v>
      </c>
      <c r="M22" s="12">
        <v>7</v>
      </c>
      <c r="N22" s="11">
        <v>8</v>
      </c>
      <c r="O22" s="10">
        <v>2</v>
      </c>
      <c r="P22" s="10">
        <v>0</v>
      </c>
      <c r="Q22" s="10">
        <f t="shared" si="2"/>
        <v>5</v>
      </c>
      <c r="R22" s="12">
        <v>7</v>
      </c>
      <c r="S22" s="11">
        <v>2</v>
      </c>
      <c r="T22" s="10">
        <v>2</v>
      </c>
      <c r="U22" s="10">
        <v>0</v>
      </c>
      <c r="V22" s="10">
        <f t="shared" si="3"/>
        <v>2</v>
      </c>
      <c r="W22" s="12">
        <v>4</v>
      </c>
      <c r="X22" s="11">
        <v>5</v>
      </c>
      <c r="Y22" s="10">
        <v>1</v>
      </c>
      <c r="Z22" s="10">
        <v>0</v>
      </c>
      <c r="AA22" s="10">
        <v>5</v>
      </c>
      <c r="AB22" s="12">
        <v>6</v>
      </c>
      <c r="AC22" s="11">
        <v>15</v>
      </c>
      <c r="AD22" s="10">
        <v>1</v>
      </c>
      <c r="AE22" s="10">
        <v>1</v>
      </c>
      <c r="AF22" s="10">
        <v>2</v>
      </c>
      <c r="AG22" s="12">
        <f t="shared" si="4"/>
        <v>4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20.25" x14ac:dyDescent="0.25">
      <c r="B23" s="34" t="s">
        <v>12</v>
      </c>
      <c r="C23" s="34"/>
      <c r="D23" s="9">
        <v>57</v>
      </c>
      <c r="E23" s="10">
        <v>7</v>
      </c>
      <c r="F23" s="10">
        <v>9</v>
      </c>
      <c r="G23" s="10">
        <f t="shared" si="0"/>
        <v>12</v>
      </c>
      <c r="H23" s="8">
        <v>28</v>
      </c>
      <c r="I23" s="11">
        <v>48</v>
      </c>
      <c r="J23" s="10">
        <v>14</v>
      </c>
      <c r="K23" s="10">
        <v>12</v>
      </c>
      <c r="L23" s="10">
        <f t="shared" si="1"/>
        <v>11</v>
      </c>
      <c r="M23" s="12">
        <v>37</v>
      </c>
      <c r="N23" s="11">
        <v>40</v>
      </c>
      <c r="O23" s="10">
        <v>7</v>
      </c>
      <c r="P23" s="10">
        <v>9</v>
      </c>
      <c r="Q23" s="10">
        <f t="shared" si="2"/>
        <v>8</v>
      </c>
      <c r="R23" s="12">
        <v>24</v>
      </c>
      <c r="S23" s="11">
        <v>43</v>
      </c>
      <c r="T23" s="10">
        <v>4</v>
      </c>
      <c r="U23" s="10">
        <v>11</v>
      </c>
      <c r="V23" s="10">
        <f t="shared" si="3"/>
        <v>18</v>
      </c>
      <c r="W23" s="12">
        <v>33</v>
      </c>
      <c r="X23" s="11">
        <v>38</v>
      </c>
      <c r="Y23" s="10">
        <v>32</v>
      </c>
      <c r="Z23" s="10">
        <v>9</v>
      </c>
      <c r="AA23" s="10">
        <v>33</v>
      </c>
      <c r="AB23" s="12">
        <v>74</v>
      </c>
      <c r="AC23" s="11">
        <v>61</v>
      </c>
      <c r="AD23" s="10">
        <v>37</v>
      </c>
      <c r="AE23" s="10">
        <v>6</v>
      </c>
      <c r="AF23" s="10">
        <v>57</v>
      </c>
      <c r="AG23" s="12">
        <f t="shared" si="4"/>
        <v>100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ht="20.25" x14ac:dyDescent="0.25">
      <c r="B24" s="34" t="s">
        <v>13</v>
      </c>
      <c r="C24" s="34"/>
      <c r="D24" s="9">
        <v>181</v>
      </c>
      <c r="E24" s="10">
        <v>15</v>
      </c>
      <c r="F24" s="10">
        <v>43</v>
      </c>
      <c r="G24" s="10">
        <f t="shared" si="0"/>
        <v>1</v>
      </c>
      <c r="H24" s="8">
        <v>59</v>
      </c>
      <c r="I24" s="11">
        <v>169</v>
      </c>
      <c r="J24" s="10">
        <v>22</v>
      </c>
      <c r="K24" s="10">
        <v>57</v>
      </c>
      <c r="L24" s="10">
        <f t="shared" si="1"/>
        <v>6</v>
      </c>
      <c r="M24" s="12">
        <v>85</v>
      </c>
      <c r="N24" s="11">
        <v>197</v>
      </c>
      <c r="O24" s="10">
        <v>17</v>
      </c>
      <c r="P24" s="10">
        <v>55</v>
      </c>
      <c r="Q24" s="10">
        <f t="shared" si="2"/>
        <v>5</v>
      </c>
      <c r="R24" s="12">
        <v>77</v>
      </c>
      <c r="S24" s="11">
        <v>145</v>
      </c>
      <c r="T24" s="10">
        <v>30</v>
      </c>
      <c r="U24" s="10">
        <v>34</v>
      </c>
      <c r="V24" s="10">
        <f t="shared" si="3"/>
        <v>87</v>
      </c>
      <c r="W24" s="12">
        <v>151</v>
      </c>
      <c r="X24" s="11">
        <v>152</v>
      </c>
      <c r="Y24" s="10">
        <v>34</v>
      </c>
      <c r="Z24" s="10">
        <v>51</v>
      </c>
      <c r="AA24" s="10">
        <v>18</v>
      </c>
      <c r="AB24" s="12">
        <v>103</v>
      </c>
      <c r="AC24" s="11">
        <v>181</v>
      </c>
      <c r="AD24" s="10">
        <v>24</v>
      </c>
      <c r="AE24" s="10">
        <v>54</v>
      </c>
      <c r="AF24" s="10">
        <v>110</v>
      </c>
      <c r="AG24" s="12">
        <f t="shared" si="4"/>
        <v>188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20.25" x14ac:dyDescent="0.25">
      <c r="B25" s="34" t="s">
        <v>14</v>
      </c>
      <c r="C25" s="34"/>
      <c r="D25" s="9">
        <v>302</v>
      </c>
      <c r="E25" s="10">
        <v>22</v>
      </c>
      <c r="F25" s="10">
        <v>45</v>
      </c>
      <c r="G25" s="10">
        <f t="shared" si="0"/>
        <v>0</v>
      </c>
      <c r="H25" s="8">
        <v>67</v>
      </c>
      <c r="I25" s="11">
        <v>250</v>
      </c>
      <c r="J25" s="10">
        <v>28</v>
      </c>
      <c r="K25" s="10">
        <v>70</v>
      </c>
      <c r="L25" s="10">
        <f t="shared" si="1"/>
        <v>3</v>
      </c>
      <c r="M25" s="12">
        <v>101</v>
      </c>
      <c r="N25" s="11">
        <v>249</v>
      </c>
      <c r="O25" s="10">
        <v>64</v>
      </c>
      <c r="P25" s="10">
        <v>101</v>
      </c>
      <c r="Q25" s="10">
        <f t="shared" si="2"/>
        <v>1</v>
      </c>
      <c r="R25" s="12">
        <v>166</v>
      </c>
      <c r="S25" s="11">
        <v>241</v>
      </c>
      <c r="T25" s="10">
        <v>30</v>
      </c>
      <c r="U25" s="10">
        <v>66</v>
      </c>
      <c r="V25" s="10">
        <f t="shared" si="3"/>
        <v>9</v>
      </c>
      <c r="W25" s="12">
        <v>105</v>
      </c>
      <c r="X25" s="11">
        <v>286</v>
      </c>
      <c r="Y25" s="10">
        <v>28</v>
      </c>
      <c r="Z25" s="10">
        <v>69</v>
      </c>
      <c r="AA25" s="10">
        <v>10</v>
      </c>
      <c r="AB25" s="12">
        <v>107</v>
      </c>
      <c r="AC25" s="11">
        <v>229</v>
      </c>
      <c r="AD25" s="10">
        <v>41</v>
      </c>
      <c r="AE25" s="10">
        <v>61</v>
      </c>
      <c r="AF25" s="10">
        <v>63</v>
      </c>
      <c r="AG25" s="12">
        <f t="shared" si="4"/>
        <v>165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20.25" x14ac:dyDescent="0.25">
      <c r="B26" s="34" t="s">
        <v>15</v>
      </c>
      <c r="C26" s="34"/>
      <c r="D26" s="10">
        <v>13</v>
      </c>
      <c r="E26" s="10">
        <v>3</v>
      </c>
      <c r="F26" s="10">
        <v>6</v>
      </c>
      <c r="G26" s="10">
        <f t="shared" si="0"/>
        <v>1</v>
      </c>
      <c r="H26" s="8">
        <v>10</v>
      </c>
      <c r="I26" s="11">
        <v>14</v>
      </c>
      <c r="J26" s="10">
        <v>2</v>
      </c>
      <c r="K26" s="10">
        <v>1</v>
      </c>
      <c r="L26" s="10">
        <f t="shared" si="1"/>
        <v>1</v>
      </c>
      <c r="M26" s="12">
        <v>4</v>
      </c>
      <c r="N26" s="11">
        <v>11</v>
      </c>
      <c r="O26" s="10">
        <v>2</v>
      </c>
      <c r="P26" s="10">
        <v>5</v>
      </c>
      <c r="Q26" s="10">
        <f t="shared" si="2"/>
        <v>3</v>
      </c>
      <c r="R26" s="12">
        <v>10</v>
      </c>
      <c r="S26" s="11">
        <v>12</v>
      </c>
      <c r="T26" s="10">
        <v>4</v>
      </c>
      <c r="U26" s="10">
        <v>4</v>
      </c>
      <c r="V26" s="10">
        <f t="shared" si="3"/>
        <v>1</v>
      </c>
      <c r="W26" s="12">
        <v>9</v>
      </c>
      <c r="X26" s="11">
        <v>12</v>
      </c>
      <c r="Y26" s="10">
        <v>6</v>
      </c>
      <c r="Z26" s="10">
        <v>3</v>
      </c>
      <c r="AA26" s="10">
        <v>0</v>
      </c>
      <c r="AB26" s="12">
        <v>9</v>
      </c>
      <c r="AC26" s="11">
        <f>6+7</f>
        <v>13</v>
      </c>
      <c r="AD26" s="10">
        <f>5+5</f>
        <v>10</v>
      </c>
      <c r="AE26" s="10">
        <f>2+1</f>
        <v>3</v>
      </c>
      <c r="AF26" s="10">
        <f>0+0</f>
        <v>0</v>
      </c>
      <c r="AG26" s="12">
        <f t="shared" si="4"/>
        <v>13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20.25" x14ac:dyDescent="0.25">
      <c r="B27" s="34" t="s">
        <v>16</v>
      </c>
      <c r="C27" s="34"/>
      <c r="D27" s="9">
        <v>284</v>
      </c>
      <c r="E27" s="10">
        <v>32</v>
      </c>
      <c r="F27" s="10">
        <v>35</v>
      </c>
      <c r="G27" s="10">
        <f t="shared" si="0"/>
        <v>4</v>
      </c>
      <c r="H27" s="8">
        <v>71</v>
      </c>
      <c r="I27" s="11">
        <v>238</v>
      </c>
      <c r="J27" s="10">
        <v>26</v>
      </c>
      <c r="K27" s="10">
        <v>49</v>
      </c>
      <c r="L27" s="10">
        <f t="shared" si="1"/>
        <v>2</v>
      </c>
      <c r="M27" s="12">
        <v>77</v>
      </c>
      <c r="N27" s="11">
        <v>201</v>
      </c>
      <c r="O27" s="10">
        <v>30</v>
      </c>
      <c r="P27" s="10">
        <v>51</v>
      </c>
      <c r="Q27" s="10">
        <f t="shared" si="2"/>
        <v>1</v>
      </c>
      <c r="R27" s="12">
        <v>82</v>
      </c>
      <c r="S27" s="11">
        <v>169</v>
      </c>
      <c r="T27" s="10">
        <v>17</v>
      </c>
      <c r="U27" s="10">
        <v>60</v>
      </c>
      <c r="V27" s="10">
        <f t="shared" si="3"/>
        <v>3</v>
      </c>
      <c r="W27" s="12">
        <v>80</v>
      </c>
      <c r="X27" s="11">
        <v>212</v>
      </c>
      <c r="Y27" s="10">
        <v>23</v>
      </c>
      <c r="Z27" s="10">
        <v>45</v>
      </c>
      <c r="AA27" s="10">
        <v>4</v>
      </c>
      <c r="AB27" s="12">
        <v>72</v>
      </c>
      <c r="AC27" s="11">
        <v>231</v>
      </c>
      <c r="AD27" s="10">
        <v>26</v>
      </c>
      <c r="AE27" s="10">
        <v>68</v>
      </c>
      <c r="AF27" s="10">
        <v>231</v>
      </c>
      <c r="AG27" s="12">
        <f t="shared" si="4"/>
        <v>325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20.25" x14ac:dyDescent="0.25">
      <c r="B28" s="34" t="s">
        <v>17</v>
      </c>
      <c r="C28" s="34"/>
      <c r="D28" s="9">
        <v>214</v>
      </c>
      <c r="E28" s="10">
        <v>29</v>
      </c>
      <c r="F28" s="10">
        <v>34</v>
      </c>
      <c r="G28" s="10">
        <f t="shared" si="0"/>
        <v>22</v>
      </c>
      <c r="H28" s="8">
        <v>85</v>
      </c>
      <c r="I28" s="11">
        <v>182</v>
      </c>
      <c r="J28" s="10">
        <v>41</v>
      </c>
      <c r="K28" s="10">
        <v>58</v>
      </c>
      <c r="L28" s="10">
        <f t="shared" si="1"/>
        <v>24</v>
      </c>
      <c r="M28" s="12">
        <v>123</v>
      </c>
      <c r="N28" s="11">
        <v>205</v>
      </c>
      <c r="O28" s="10">
        <v>42</v>
      </c>
      <c r="P28" s="10">
        <v>54</v>
      </c>
      <c r="Q28" s="10">
        <f t="shared" si="2"/>
        <v>16</v>
      </c>
      <c r="R28" s="12">
        <v>112</v>
      </c>
      <c r="S28" s="11">
        <v>210</v>
      </c>
      <c r="T28" s="10">
        <v>36</v>
      </c>
      <c r="U28" s="10">
        <v>51</v>
      </c>
      <c r="V28" s="10">
        <f t="shared" si="3"/>
        <v>5</v>
      </c>
      <c r="W28" s="12">
        <v>92</v>
      </c>
      <c r="X28" s="11">
        <v>197</v>
      </c>
      <c r="Y28" s="10">
        <v>38</v>
      </c>
      <c r="Z28" s="10">
        <v>49</v>
      </c>
      <c r="AA28" s="10">
        <v>9</v>
      </c>
      <c r="AB28" s="12">
        <v>96</v>
      </c>
      <c r="AC28" s="11">
        <v>212</v>
      </c>
      <c r="AD28" s="10">
        <v>50</v>
      </c>
      <c r="AE28" s="10">
        <v>59</v>
      </c>
      <c r="AF28" s="10">
        <v>189</v>
      </c>
      <c r="AG28" s="12">
        <f t="shared" si="4"/>
        <v>298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20.25" x14ac:dyDescent="0.25">
      <c r="B29" s="34" t="s">
        <v>18</v>
      </c>
      <c r="C29" s="34"/>
      <c r="D29" s="9">
        <v>384</v>
      </c>
      <c r="E29" s="10">
        <v>110</v>
      </c>
      <c r="F29" s="10">
        <v>67</v>
      </c>
      <c r="G29" s="10">
        <f t="shared" si="0"/>
        <v>8</v>
      </c>
      <c r="H29" s="8">
        <v>185</v>
      </c>
      <c r="I29" s="11">
        <v>327</v>
      </c>
      <c r="J29" s="10">
        <v>114</v>
      </c>
      <c r="K29" s="10">
        <v>103</v>
      </c>
      <c r="L29" s="10">
        <f t="shared" si="1"/>
        <v>12</v>
      </c>
      <c r="M29" s="12">
        <v>229</v>
      </c>
      <c r="N29" s="11">
        <v>317</v>
      </c>
      <c r="O29" s="10">
        <v>92</v>
      </c>
      <c r="P29" s="10">
        <v>68</v>
      </c>
      <c r="Q29" s="10">
        <f t="shared" si="2"/>
        <v>9</v>
      </c>
      <c r="R29" s="12">
        <v>169</v>
      </c>
      <c r="S29" s="11">
        <v>321</v>
      </c>
      <c r="T29" s="10">
        <v>88</v>
      </c>
      <c r="U29" s="10">
        <v>77</v>
      </c>
      <c r="V29" s="10">
        <f t="shared" si="3"/>
        <v>7</v>
      </c>
      <c r="W29" s="12">
        <v>172</v>
      </c>
      <c r="X29" s="11">
        <v>334</v>
      </c>
      <c r="Y29" s="10">
        <v>87</v>
      </c>
      <c r="Z29" s="10">
        <v>52</v>
      </c>
      <c r="AA29" s="10">
        <v>2</v>
      </c>
      <c r="AB29" s="12">
        <v>141</v>
      </c>
      <c r="AC29" s="11">
        <v>324</v>
      </c>
      <c r="AD29" s="10">
        <v>92</v>
      </c>
      <c r="AE29" s="10">
        <v>54</v>
      </c>
      <c r="AF29" s="10">
        <v>71</v>
      </c>
      <c r="AG29" s="12">
        <f t="shared" si="4"/>
        <v>217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7.5" customHeight="1" x14ac:dyDescent="0.25">
      <c r="B30" s="41"/>
      <c r="C30" s="41"/>
      <c r="D30" s="10"/>
      <c r="E30" s="10"/>
      <c r="F30" s="10"/>
      <c r="G30" s="10"/>
      <c r="H30" s="8"/>
      <c r="I30" s="11"/>
      <c r="J30" s="10"/>
      <c r="K30" s="10"/>
      <c r="L30" s="10"/>
      <c r="M30" s="12"/>
      <c r="N30" s="11"/>
      <c r="O30" s="10"/>
      <c r="P30" s="10"/>
      <c r="Q30" s="10"/>
      <c r="R30" s="12"/>
      <c r="S30" s="11"/>
      <c r="T30" s="10"/>
      <c r="U30" s="10"/>
      <c r="V30" s="10"/>
      <c r="W30" s="12"/>
      <c r="X30" s="11"/>
      <c r="Y30" s="10"/>
      <c r="Z30" s="10"/>
      <c r="AA30" s="10"/>
      <c r="AB30" s="12"/>
      <c r="AC30" s="11"/>
      <c r="AD30" s="10"/>
      <c r="AE30" s="10"/>
      <c r="AF30" s="10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20.25" x14ac:dyDescent="0.25">
      <c r="B31" s="38" t="s">
        <v>1</v>
      </c>
      <c r="C31" s="38"/>
      <c r="D31" s="17">
        <f t="shared" ref="D31:AG31" si="5">SUM(D13:D29)</f>
        <v>2221</v>
      </c>
      <c r="E31" s="17">
        <f t="shared" si="5"/>
        <v>368</v>
      </c>
      <c r="F31" s="17">
        <f t="shared" si="5"/>
        <v>438</v>
      </c>
      <c r="G31" s="17">
        <f t="shared" si="5"/>
        <v>585</v>
      </c>
      <c r="H31" s="17">
        <f t="shared" si="5"/>
        <v>1391</v>
      </c>
      <c r="I31" s="18">
        <f t="shared" si="5"/>
        <v>1939</v>
      </c>
      <c r="J31" s="17">
        <f t="shared" si="5"/>
        <v>422</v>
      </c>
      <c r="K31" s="17">
        <f t="shared" si="5"/>
        <v>575</v>
      </c>
      <c r="L31" s="17">
        <f t="shared" si="5"/>
        <v>576</v>
      </c>
      <c r="M31" s="19">
        <f t="shared" si="5"/>
        <v>1573</v>
      </c>
      <c r="N31" s="18">
        <f t="shared" si="5"/>
        <v>1908</v>
      </c>
      <c r="O31" s="17">
        <f t="shared" si="5"/>
        <v>444</v>
      </c>
      <c r="P31" s="17">
        <f t="shared" si="5"/>
        <v>509</v>
      </c>
      <c r="Q31" s="17">
        <f t="shared" si="5"/>
        <v>312</v>
      </c>
      <c r="R31" s="19">
        <f t="shared" si="5"/>
        <v>1265</v>
      </c>
      <c r="S31" s="18">
        <f t="shared" si="5"/>
        <v>1773</v>
      </c>
      <c r="T31" s="17">
        <f t="shared" si="5"/>
        <v>355</v>
      </c>
      <c r="U31" s="17">
        <f t="shared" si="5"/>
        <v>482</v>
      </c>
      <c r="V31" s="17">
        <f t="shared" si="5"/>
        <v>312</v>
      </c>
      <c r="W31" s="19">
        <f t="shared" si="5"/>
        <v>1149</v>
      </c>
      <c r="X31" s="18">
        <f t="shared" si="5"/>
        <v>1877</v>
      </c>
      <c r="Y31" s="17">
        <f t="shared" si="5"/>
        <v>424</v>
      </c>
      <c r="Z31" s="17">
        <f t="shared" si="5"/>
        <v>530</v>
      </c>
      <c r="AA31" s="17">
        <f t="shared" si="5"/>
        <v>263</v>
      </c>
      <c r="AB31" s="19">
        <f t="shared" si="5"/>
        <v>1217</v>
      </c>
      <c r="AC31" s="18">
        <f t="shared" si="5"/>
        <v>1998</v>
      </c>
      <c r="AD31" s="17">
        <f t="shared" si="5"/>
        <v>451</v>
      </c>
      <c r="AE31" s="17">
        <f t="shared" si="5"/>
        <v>553</v>
      </c>
      <c r="AF31" s="17">
        <f t="shared" si="5"/>
        <v>871</v>
      </c>
      <c r="AG31" s="19">
        <f t="shared" si="5"/>
        <v>1875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20.100000000000001" customHeight="1" x14ac:dyDescent="0.25">
      <c r="B33" s="37" t="s">
        <v>59</v>
      </c>
      <c r="C33" s="37"/>
      <c r="D33" s="38" t="s">
        <v>28</v>
      </c>
      <c r="E33" s="38"/>
      <c r="F33" s="38"/>
      <c r="G33" s="38"/>
      <c r="H33" s="38"/>
      <c r="I33" s="39" t="s">
        <v>29</v>
      </c>
      <c r="J33" s="38"/>
      <c r="K33" s="38"/>
      <c r="L33" s="38"/>
      <c r="M33" s="40"/>
      <c r="N33" s="39" t="s">
        <v>30</v>
      </c>
      <c r="O33" s="38"/>
      <c r="P33" s="38"/>
      <c r="Q33" s="38"/>
      <c r="R33" s="40"/>
      <c r="S33" s="39" t="s">
        <v>31</v>
      </c>
      <c r="T33" s="38"/>
      <c r="U33" s="38"/>
      <c r="V33" s="38"/>
      <c r="W33" s="40"/>
      <c r="X33" s="39" t="s">
        <v>32</v>
      </c>
      <c r="Y33" s="38"/>
      <c r="Z33" s="38"/>
      <c r="AA33" s="38"/>
      <c r="AB33" s="40"/>
      <c r="AC33" s="39" t="s">
        <v>33</v>
      </c>
      <c r="AD33" s="38"/>
      <c r="AE33" s="38"/>
      <c r="AF33" s="3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20.25" x14ac:dyDescent="0.25">
      <c r="B34" s="37"/>
      <c r="C34" s="37"/>
      <c r="D34" s="13" t="s">
        <v>0</v>
      </c>
      <c r="E34" s="14" t="s">
        <v>19</v>
      </c>
      <c r="F34" s="14" t="s">
        <v>21</v>
      </c>
      <c r="G34" s="14" t="s">
        <v>52</v>
      </c>
      <c r="H34" s="14" t="s">
        <v>20</v>
      </c>
      <c r="I34" s="15" t="s">
        <v>0</v>
      </c>
      <c r="J34" s="14" t="s">
        <v>19</v>
      </c>
      <c r="K34" s="14" t="s">
        <v>21</v>
      </c>
      <c r="L34" s="14" t="s">
        <v>52</v>
      </c>
      <c r="M34" s="16" t="s">
        <v>20</v>
      </c>
      <c r="N34" s="15" t="s">
        <v>0</v>
      </c>
      <c r="O34" s="14" t="s">
        <v>19</v>
      </c>
      <c r="P34" s="14" t="s">
        <v>21</v>
      </c>
      <c r="Q34" s="14" t="s">
        <v>52</v>
      </c>
      <c r="R34" s="16" t="s">
        <v>20</v>
      </c>
      <c r="S34" s="15" t="s">
        <v>0</v>
      </c>
      <c r="T34" s="14" t="s">
        <v>19</v>
      </c>
      <c r="U34" s="14" t="s">
        <v>21</v>
      </c>
      <c r="V34" s="14" t="s">
        <v>52</v>
      </c>
      <c r="W34" s="16" t="s">
        <v>20</v>
      </c>
      <c r="X34" s="15" t="s">
        <v>0</v>
      </c>
      <c r="Y34" s="14" t="s">
        <v>19</v>
      </c>
      <c r="Z34" s="14" t="s">
        <v>21</v>
      </c>
      <c r="AA34" s="14" t="s">
        <v>52</v>
      </c>
      <c r="AB34" s="16" t="s">
        <v>20</v>
      </c>
      <c r="AC34" s="15" t="s">
        <v>0</v>
      </c>
      <c r="AD34" s="14" t="s">
        <v>19</v>
      </c>
      <c r="AE34" s="14" t="s">
        <v>21</v>
      </c>
      <c r="AF34" s="14" t="s">
        <v>52</v>
      </c>
      <c r="AG34" s="16" t="s">
        <v>20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20.25" x14ac:dyDescent="0.25">
      <c r="B35" s="34" t="s">
        <v>2</v>
      </c>
      <c r="C35" s="34"/>
      <c r="D35" s="9">
        <v>34</v>
      </c>
      <c r="E35" s="10">
        <v>3</v>
      </c>
      <c r="F35" s="10">
        <v>2</v>
      </c>
      <c r="G35" s="10">
        <v>24</v>
      </c>
      <c r="H35" s="8">
        <f t="shared" ref="H35:H51" si="6">SUM(E35:G35)</f>
        <v>29</v>
      </c>
      <c r="I35" s="11">
        <v>94</v>
      </c>
      <c r="J35" s="10">
        <v>8</v>
      </c>
      <c r="K35" s="10">
        <v>2</v>
      </c>
      <c r="L35" s="10">
        <v>35</v>
      </c>
      <c r="M35" s="12">
        <f t="shared" ref="M35:M51" si="7">SUM(J35:L35)</f>
        <v>45</v>
      </c>
      <c r="N35" s="11">
        <v>75</v>
      </c>
      <c r="O35" s="10">
        <v>12</v>
      </c>
      <c r="P35" s="10">
        <v>0</v>
      </c>
      <c r="Q35" s="10">
        <v>36</v>
      </c>
      <c r="R35" s="12">
        <v>48</v>
      </c>
      <c r="S35" s="11">
        <v>70</v>
      </c>
      <c r="T35" s="10">
        <v>8</v>
      </c>
      <c r="U35" s="10">
        <v>2</v>
      </c>
      <c r="V35" s="10">
        <v>31</v>
      </c>
      <c r="W35" s="12">
        <f t="shared" ref="W35:W51" si="8">SUM(T35:V35)</f>
        <v>41</v>
      </c>
      <c r="X35" s="11">
        <v>74</v>
      </c>
      <c r="Y35" s="10">
        <v>14</v>
      </c>
      <c r="Z35" s="10">
        <v>4</v>
      </c>
      <c r="AA35" s="10">
        <v>9</v>
      </c>
      <c r="AB35" s="12">
        <f t="shared" ref="AB35:AB51" si="9">SUM(Y35:AA35)</f>
        <v>27</v>
      </c>
      <c r="AC35" s="11">
        <v>39</v>
      </c>
      <c r="AD35" s="10">
        <v>2</v>
      </c>
      <c r="AE35" s="10">
        <v>0</v>
      </c>
      <c r="AF35" s="10">
        <v>17</v>
      </c>
      <c r="AG35" s="12">
        <f t="shared" ref="AG35:AG51" si="10">SUM(AD35:AF35)</f>
        <v>19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20.25" x14ac:dyDescent="0.25">
      <c r="B36" s="34" t="s">
        <v>3</v>
      </c>
      <c r="C36" s="34"/>
      <c r="D36" s="9">
        <v>107</v>
      </c>
      <c r="E36" s="10">
        <v>16</v>
      </c>
      <c r="F36" s="10">
        <v>0</v>
      </c>
      <c r="G36" s="10">
        <v>26</v>
      </c>
      <c r="H36" s="8">
        <f t="shared" si="6"/>
        <v>42</v>
      </c>
      <c r="I36" s="11">
        <v>216</v>
      </c>
      <c r="J36" s="10">
        <v>22</v>
      </c>
      <c r="K36" s="10">
        <v>0</v>
      </c>
      <c r="L36" s="10">
        <v>30</v>
      </c>
      <c r="M36" s="12">
        <f t="shared" si="7"/>
        <v>52</v>
      </c>
      <c r="N36" s="11">
        <v>151</v>
      </c>
      <c r="O36" s="10">
        <v>30</v>
      </c>
      <c r="P36" s="10">
        <v>0</v>
      </c>
      <c r="Q36" s="10">
        <v>27</v>
      </c>
      <c r="R36" s="12">
        <v>57</v>
      </c>
      <c r="S36" s="11">
        <v>153</v>
      </c>
      <c r="T36" s="10">
        <v>25</v>
      </c>
      <c r="U36" s="10">
        <v>0</v>
      </c>
      <c r="V36" s="10">
        <v>34</v>
      </c>
      <c r="W36" s="12">
        <f t="shared" si="8"/>
        <v>59</v>
      </c>
      <c r="X36" s="11">
        <v>157</v>
      </c>
      <c r="Y36" s="10">
        <v>17</v>
      </c>
      <c r="Z36" s="10">
        <v>0</v>
      </c>
      <c r="AA36" s="10">
        <v>13</v>
      </c>
      <c r="AB36" s="12">
        <f t="shared" si="9"/>
        <v>30</v>
      </c>
      <c r="AC36" s="11">
        <v>71</v>
      </c>
      <c r="AD36" s="10">
        <v>12</v>
      </c>
      <c r="AE36" s="10">
        <v>0</v>
      </c>
      <c r="AF36" s="10">
        <v>18</v>
      </c>
      <c r="AG36" s="12">
        <f t="shared" si="10"/>
        <v>30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20.25" x14ac:dyDescent="0.25">
      <c r="B37" s="34" t="s">
        <v>4</v>
      </c>
      <c r="C37" s="34"/>
      <c r="D37" s="9">
        <v>36</v>
      </c>
      <c r="E37" s="10">
        <v>5</v>
      </c>
      <c r="F37" s="10">
        <v>0</v>
      </c>
      <c r="G37" s="10">
        <v>10</v>
      </c>
      <c r="H37" s="8">
        <f t="shared" si="6"/>
        <v>15</v>
      </c>
      <c r="I37" s="11">
        <v>78</v>
      </c>
      <c r="J37" s="10">
        <v>13</v>
      </c>
      <c r="K37" s="10">
        <v>0</v>
      </c>
      <c r="L37" s="10">
        <v>26</v>
      </c>
      <c r="M37" s="12">
        <f t="shared" si="7"/>
        <v>39</v>
      </c>
      <c r="N37" s="11">
        <v>97</v>
      </c>
      <c r="O37" s="10">
        <v>8</v>
      </c>
      <c r="P37" s="10">
        <v>3</v>
      </c>
      <c r="Q37" s="10">
        <v>32</v>
      </c>
      <c r="R37" s="12">
        <v>43</v>
      </c>
      <c r="S37" s="11">
        <v>61</v>
      </c>
      <c r="T37" s="10">
        <v>0</v>
      </c>
      <c r="U37" s="10">
        <v>0</v>
      </c>
      <c r="V37" s="10">
        <v>27</v>
      </c>
      <c r="W37" s="12">
        <f t="shared" si="8"/>
        <v>27</v>
      </c>
      <c r="X37" s="11">
        <v>59</v>
      </c>
      <c r="Y37" s="10">
        <v>12</v>
      </c>
      <c r="Z37" s="10">
        <v>5</v>
      </c>
      <c r="AA37" s="10">
        <v>11</v>
      </c>
      <c r="AB37" s="12">
        <f t="shared" si="9"/>
        <v>28</v>
      </c>
      <c r="AC37" s="11">
        <v>25</v>
      </c>
      <c r="AD37" s="10">
        <v>14</v>
      </c>
      <c r="AE37" s="10">
        <v>0</v>
      </c>
      <c r="AF37" s="10">
        <v>44</v>
      </c>
      <c r="AG37" s="12">
        <f t="shared" si="10"/>
        <v>58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20.25" x14ac:dyDescent="0.25">
      <c r="B38" s="34" t="s">
        <v>5</v>
      </c>
      <c r="C38" s="34"/>
      <c r="D38" s="9">
        <v>64</v>
      </c>
      <c r="E38" s="10">
        <v>12</v>
      </c>
      <c r="F38" s="10">
        <v>6</v>
      </c>
      <c r="G38" s="10">
        <v>0</v>
      </c>
      <c r="H38" s="8">
        <f t="shared" si="6"/>
        <v>18</v>
      </c>
      <c r="I38" s="11">
        <v>144</v>
      </c>
      <c r="J38" s="10">
        <v>15</v>
      </c>
      <c r="K38" s="10">
        <v>40</v>
      </c>
      <c r="L38" s="10">
        <v>2</v>
      </c>
      <c r="M38" s="12">
        <f t="shared" si="7"/>
        <v>57</v>
      </c>
      <c r="N38" s="11">
        <v>75</v>
      </c>
      <c r="O38" s="10">
        <v>14</v>
      </c>
      <c r="P38" s="10">
        <v>19</v>
      </c>
      <c r="Q38" s="10">
        <v>0</v>
      </c>
      <c r="R38" s="12">
        <v>33</v>
      </c>
      <c r="S38" s="11">
        <v>75</v>
      </c>
      <c r="T38" s="10">
        <v>20</v>
      </c>
      <c r="U38" s="10">
        <v>4</v>
      </c>
      <c r="V38" s="10">
        <v>36</v>
      </c>
      <c r="W38" s="12">
        <f t="shared" si="8"/>
        <v>60</v>
      </c>
      <c r="X38" s="11">
        <v>93</v>
      </c>
      <c r="Y38" s="10">
        <v>7</v>
      </c>
      <c r="Z38" s="10">
        <v>1</v>
      </c>
      <c r="AA38" s="10">
        <v>8</v>
      </c>
      <c r="AB38" s="12">
        <f t="shared" si="9"/>
        <v>16</v>
      </c>
      <c r="AC38" s="11">
        <v>43</v>
      </c>
      <c r="AD38" s="10">
        <v>5</v>
      </c>
      <c r="AE38" s="10">
        <v>9</v>
      </c>
      <c r="AF38" s="10">
        <v>0</v>
      </c>
      <c r="AG38" s="12">
        <f t="shared" si="10"/>
        <v>14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20.25" x14ac:dyDescent="0.25">
      <c r="B39" s="34" t="s">
        <v>6</v>
      </c>
      <c r="C39" s="34"/>
      <c r="D39" s="9">
        <v>78</v>
      </c>
      <c r="E39" s="10">
        <v>20</v>
      </c>
      <c r="F39" s="10">
        <v>18</v>
      </c>
      <c r="G39" s="10">
        <v>4</v>
      </c>
      <c r="H39" s="8">
        <f t="shared" si="6"/>
        <v>42</v>
      </c>
      <c r="I39" s="11">
        <v>193</v>
      </c>
      <c r="J39" s="10">
        <v>25</v>
      </c>
      <c r="K39" s="10">
        <v>37</v>
      </c>
      <c r="L39" s="10">
        <v>14</v>
      </c>
      <c r="M39" s="12">
        <f t="shared" si="7"/>
        <v>76</v>
      </c>
      <c r="N39" s="11">
        <v>117</v>
      </c>
      <c r="O39" s="10">
        <v>18</v>
      </c>
      <c r="P39" s="10">
        <v>28</v>
      </c>
      <c r="Q39" s="10">
        <v>113</v>
      </c>
      <c r="R39" s="12">
        <v>159</v>
      </c>
      <c r="S39" s="11">
        <v>92</v>
      </c>
      <c r="T39" s="10">
        <v>11</v>
      </c>
      <c r="U39" s="10">
        <v>0</v>
      </c>
      <c r="V39" s="10">
        <v>88</v>
      </c>
      <c r="W39" s="12">
        <f t="shared" si="8"/>
        <v>99</v>
      </c>
      <c r="X39" s="11">
        <v>82</v>
      </c>
      <c r="Y39" s="10">
        <v>1</v>
      </c>
      <c r="Z39" s="10">
        <v>11</v>
      </c>
      <c r="AA39" s="10">
        <v>19</v>
      </c>
      <c r="AB39" s="12">
        <f t="shared" si="9"/>
        <v>31</v>
      </c>
      <c r="AC39" s="11">
        <v>49</v>
      </c>
      <c r="AD39" s="10">
        <v>13</v>
      </c>
      <c r="AE39" s="10">
        <v>23</v>
      </c>
      <c r="AF39" s="10">
        <v>1</v>
      </c>
      <c r="AG39" s="12">
        <f t="shared" si="10"/>
        <v>37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20.25" x14ac:dyDescent="0.25">
      <c r="B40" s="34" t="s">
        <v>7</v>
      </c>
      <c r="C40" s="34"/>
      <c r="D40" s="10">
        <v>85</v>
      </c>
      <c r="E40" s="10">
        <v>22</v>
      </c>
      <c r="F40" s="10">
        <v>56</v>
      </c>
      <c r="G40" s="10">
        <v>4</v>
      </c>
      <c r="H40" s="8">
        <f t="shared" si="6"/>
        <v>82</v>
      </c>
      <c r="I40" s="11">
        <v>164</v>
      </c>
      <c r="J40" s="10">
        <f>21+24</f>
        <v>45</v>
      </c>
      <c r="K40" s="10">
        <f>8+14</f>
        <v>22</v>
      </c>
      <c r="L40" s="10">
        <f>0+3</f>
        <v>3</v>
      </c>
      <c r="M40" s="12">
        <f t="shared" si="7"/>
        <v>70</v>
      </c>
      <c r="N40" s="11">
        <f>56+74+5</f>
        <v>135</v>
      </c>
      <c r="O40" s="10">
        <f>27+18+4</f>
        <v>49</v>
      </c>
      <c r="P40" s="10">
        <f>36+48+4</f>
        <v>88</v>
      </c>
      <c r="Q40" s="10">
        <f>2+19</f>
        <v>21</v>
      </c>
      <c r="R40" s="12">
        <f>SUM(O40:Q40)</f>
        <v>158</v>
      </c>
      <c r="S40" s="11">
        <f>81+85+6</f>
        <v>172</v>
      </c>
      <c r="T40" s="10">
        <f>20+11+4</f>
        <v>35</v>
      </c>
      <c r="U40" s="10">
        <f>42+47+3</f>
        <v>92</v>
      </c>
      <c r="V40" s="10">
        <f>20+28+0</f>
        <v>48</v>
      </c>
      <c r="W40" s="12">
        <f t="shared" si="8"/>
        <v>175</v>
      </c>
      <c r="X40" s="11">
        <f>59+58</f>
        <v>117</v>
      </c>
      <c r="Y40" s="10">
        <f>22+19</f>
        <v>41</v>
      </c>
      <c r="Z40" s="10">
        <f>45+46</f>
        <v>91</v>
      </c>
      <c r="AA40" s="10">
        <f>18+28</f>
        <v>46</v>
      </c>
      <c r="AB40" s="12">
        <f t="shared" si="9"/>
        <v>178</v>
      </c>
      <c r="AC40" s="11">
        <f>81+22</f>
        <v>103</v>
      </c>
      <c r="AD40" s="10">
        <f>20+4</f>
        <v>24</v>
      </c>
      <c r="AE40" s="10">
        <f>47+34</f>
        <v>81</v>
      </c>
      <c r="AF40" s="10">
        <f>24+1</f>
        <v>25</v>
      </c>
      <c r="AG40" s="12">
        <f t="shared" si="10"/>
        <v>130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ht="20.25" x14ac:dyDescent="0.25">
      <c r="B41" s="34" t="s">
        <v>8</v>
      </c>
      <c r="C41" s="34"/>
      <c r="D41" s="10">
        <v>33</v>
      </c>
      <c r="E41" s="10">
        <v>10</v>
      </c>
      <c r="F41" s="10">
        <v>4</v>
      </c>
      <c r="G41" s="10">
        <v>0</v>
      </c>
      <c r="H41" s="8">
        <f t="shared" si="6"/>
        <v>14</v>
      </c>
      <c r="I41" s="11">
        <v>33</v>
      </c>
      <c r="J41" s="10">
        <f>17+4</f>
        <v>21</v>
      </c>
      <c r="K41" s="10">
        <f>7+7</f>
        <v>14</v>
      </c>
      <c r="L41" s="10">
        <f>0+0</f>
        <v>0</v>
      </c>
      <c r="M41" s="12">
        <f t="shared" si="7"/>
        <v>35</v>
      </c>
      <c r="N41" s="11">
        <f>33+20</f>
        <v>53</v>
      </c>
      <c r="O41" s="10">
        <f>4+7</f>
        <v>11</v>
      </c>
      <c r="P41" s="10">
        <f>9+2</f>
        <v>11</v>
      </c>
      <c r="Q41" s="10">
        <f>0+0</f>
        <v>0</v>
      </c>
      <c r="R41" s="12">
        <f>SUM(O41:Q41)</f>
        <v>22</v>
      </c>
      <c r="S41" s="11">
        <f>17+8</f>
        <v>25</v>
      </c>
      <c r="T41" s="10">
        <f>8+10</f>
        <v>18</v>
      </c>
      <c r="U41" s="10">
        <f>3+8</f>
        <v>11</v>
      </c>
      <c r="V41" s="10">
        <f>0+0</f>
        <v>0</v>
      </c>
      <c r="W41" s="12">
        <f t="shared" si="8"/>
        <v>29</v>
      </c>
      <c r="X41" s="11">
        <f>16+13</f>
        <v>29</v>
      </c>
      <c r="Y41" s="10">
        <f>8+2</f>
        <v>10</v>
      </c>
      <c r="Z41" s="10">
        <f>9+6</f>
        <v>15</v>
      </c>
      <c r="AA41" s="10">
        <f>0+0</f>
        <v>0</v>
      </c>
      <c r="AB41" s="12">
        <f t="shared" si="9"/>
        <v>25</v>
      </c>
      <c r="AC41" s="11">
        <f>16+3</f>
        <v>19</v>
      </c>
      <c r="AD41" s="10">
        <f>8+2</f>
        <v>10</v>
      </c>
      <c r="AE41" s="10">
        <f>4+0</f>
        <v>4</v>
      </c>
      <c r="AF41" s="10">
        <f>0+0</f>
        <v>0</v>
      </c>
      <c r="AG41" s="12">
        <f t="shared" si="10"/>
        <v>14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20.25" x14ac:dyDescent="0.25">
      <c r="B42" s="34" t="s">
        <v>9</v>
      </c>
      <c r="C42" s="34"/>
      <c r="D42" s="10">
        <v>11</v>
      </c>
      <c r="E42" s="10">
        <v>7</v>
      </c>
      <c r="F42" s="10">
        <v>6</v>
      </c>
      <c r="G42" s="10">
        <v>1</v>
      </c>
      <c r="H42" s="8">
        <f t="shared" si="6"/>
        <v>14</v>
      </c>
      <c r="I42" s="11">
        <v>43</v>
      </c>
      <c r="J42" s="10">
        <f>5+3</f>
        <v>8</v>
      </c>
      <c r="K42" s="10">
        <f>4+12</f>
        <v>16</v>
      </c>
      <c r="L42" s="10">
        <f>0+1</f>
        <v>1</v>
      </c>
      <c r="M42" s="12">
        <f t="shared" si="7"/>
        <v>25</v>
      </c>
      <c r="N42" s="11">
        <f>10+8</f>
        <v>18</v>
      </c>
      <c r="O42" s="10">
        <f>4+2</f>
        <v>6</v>
      </c>
      <c r="P42" s="10">
        <f>2+5</f>
        <v>7</v>
      </c>
      <c r="Q42" s="10">
        <f>1+6</f>
        <v>7</v>
      </c>
      <c r="R42" s="12">
        <f>SUM(O42:Q42)</f>
        <v>20</v>
      </c>
      <c r="S42" s="11">
        <f>10+17</f>
        <v>27</v>
      </c>
      <c r="T42" s="10">
        <f>8+12</f>
        <v>20</v>
      </c>
      <c r="U42" s="10">
        <f>8+6</f>
        <v>14</v>
      </c>
      <c r="V42" s="10">
        <f>14+1</f>
        <v>15</v>
      </c>
      <c r="W42" s="12">
        <f t="shared" si="8"/>
        <v>49</v>
      </c>
      <c r="X42" s="11">
        <f>15+13</f>
        <v>28</v>
      </c>
      <c r="Y42" s="10">
        <f>3+5</f>
        <v>8</v>
      </c>
      <c r="Z42" s="10">
        <f>4+1</f>
        <v>5</v>
      </c>
      <c r="AA42" s="10">
        <f>1+1</f>
        <v>2</v>
      </c>
      <c r="AB42" s="12">
        <f t="shared" si="9"/>
        <v>15</v>
      </c>
      <c r="AC42" s="11">
        <f>11+2</f>
        <v>13</v>
      </c>
      <c r="AD42" s="10">
        <f>7+1</f>
        <v>8</v>
      </c>
      <c r="AE42" s="10">
        <f>6+0</f>
        <v>6</v>
      </c>
      <c r="AF42" s="10">
        <f>6+0</f>
        <v>6</v>
      </c>
      <c r="AG42" s="12">
        <f t="shared" si="10"/>
        <v>20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20.25" x14ac:dyDescent="0.25">
      <c r="B43" s="34" t="s">
        <v>10</v>
      </c>
      <c r="C43" s="34"/>
      <c r="D43" s="10">
        <v>9</v>
      </c>
      <c r="E43" s="10">
        <v>5</v>
      </c>
      <c r="F43" s="10">
        <v>6</v>
      </c>
      <c r="G43" s="10">
        <v>0</v>
      </c>
      <c r="H43" s="8">
        <f t="shared" si="6"/>
        <v>11</v>
      </c>
      <c r="I43" s="11">
        <v>42</v>
      </c>
      <c r="J43" s="10">
        <f>7+6</f>
        <v>13</v>
      </c>
      <c r="K43" s="10">
        <f>5+8</f>
        <v>13</v>
      </c>
      <c r="L43" s="10">
        <f>0+0</f>
        <v>0</v>
      </c>
      <c r="M43" s="12">
        <f t="shared" si="7"/>
        <v>26</v>
      </c>
      <c r="N43" s="11">
        <f>27+7</f>
        <v>34</v>
      </c>
      <c r="O43" s="10">
        <f>11+2</f>
        <v>13</v>
      </c>
      <c r="P43" s="10">
        <f>12+10</f>
        <v>22</v>
      </c>
      <c r="Q43" s="10">
        <f>0+0</f>
        <v>0</v>
      </c>
      <c r="R43" s="12">
        <f>SUM(O43:Q43)</f>
        <v>35</v>
      </c>
      <c r="S43" s="11">
        <f>26+15</f>
        <v>41</v>
      </c>
      <c r="T43" s="10">
        <f>3+5</f>
        <v>8</v>
      </c>
      <c r="U43" s="10">
        <f>7+12</f>
        <v>19</v>
      </c>
      <c r="V43" s="10">
        <f>0+1</f>
        <v>1</v>
      </c>
      <c r="W43" s="12">
        <f t="shared" si="8"/>
        <v>28</v>
      </c>
      <c r="X43" s="11">
        <f>10+12</f>
        <v>22</v>
      </c>
      <c r="Y43" s="10">
        <f>5+4</f>
        <v>9</v>
      </c>
      <c r="Z43" s="10">
        <f>8+7</f>
        <v>15</v>
      </c>
      <c r="AA43" s="10">
        <f>0+0</f>
        <v>0</v>
      </c>
      <c r="AB43" s="12">
        <f t="shared" si="9"/>
        <v>24</v>
      </c>
      <c r="AC43" s="11">
        <f>15+9</f>
        <v>24</v>
      </c>
      <c r="AD43" s="10">
        <f>3+0</f>
        <v>3</v>
      </c>
      <c r="AE43" s="10">
        <f>8+1</f>
        <v>9</v>
      </c>
      <c r="AF43" s="10">
        <f>0+0</f>
        <v>0</v>
      </c>
      <c r="AG43" s="12">
        <f t="shared" si="10"/>
        <v>12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20.25" x14ac:dyDescent="0.25">
      <c r="B44" s="34" t="s">
        <v>11</v>
      </c>
      <c r="C44" s="34"/>
      <c r="D44" s="9">
        <v>3</v>
      </c>
      <c r="E44" s="10">
        <v>0</v>
      </c>
      <c r="F44" s="10">
        <v>0</v>
      </c>
      <c r="G44" s="10">
        <v>0</v>
      </c>
      <c r="H44" s="8">
        <f t="shared" si="6"/>
        <v>0</v>
      </c>
      <c r="I44" s="11">
        <v>17</v>
      </c>
      <c r="J44" s="10">
        <v>1</v>
      </c>
      <c r="K44" s="10">
        <v>9</v>
      </c>
      <c r="L44" s="10">
        <v>2</v>
      </c>
      <c r="M44" s="12">
        <f t="shared" si="7"/>
        <v>12</v>
      </c>
      <c r="N44" s="11">
        <v>19</v>
      </c>
      <c r="O44" s="10">
        <v>3</v>
      </c>
      <c r="P44" s="10">
        <v>2</v>
      </c>
      <c r="Q44" s="10">
        <v>0</v>
      </c>
      <c r="R44" s="12">
        <v>5</v>
      </c>
      <c r="S44" s="11">
        <v>3</v>
      </c>
      <c r="T44" s="10">
        <v>0</v>
      </c>
      <c r="U44" s="10">
        <v>0</v>
      </c>
      <c r="V44" s="10">
        <v>0</v>
      </c>
      <c r="W44" s="12">
        <f t="shared" si="8"/>
        <v>0</v>
      </c>
      <c r="X44" s="11">
        <v>10</v>
      </c>
      <c r="Y44" s="10">
        <v>0</v>
      </c>
      <c r="Z44" s="10">
        <v>0</v>
      </c>
      <c r="AA44" s="10">
        <v>2</v>
      </c>
      <c r="AB44" s="12">
        <f t="shared" si="9"/>
        <v>2</v>
      </c>
      <c r="AC44" s="11">
        <v>3</v>
      </c>
      <c r="AD44" s="10">
        <v>0</v>
      </c>
      <c r="AE44" s="10">
        <v>0</v>
      </c>
      <c r="AF44" s="10">
        <v>0</v>
      </c>
      <c r="AG44" s="12">
        <f t="shared" si="10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ht="20.25" x14ac:dyDescent="0.25">
      <c r="B45" s="34" t="s">
        <v>12</v>
      </c>
      <c r="C45" s="34"/>
      <c r="D45" s="9">
        <v>34</v>
      </c>
      <c r="E45" s="10">
        <v>62</v>
      </c>
      <c r="F45" s="10">
        <v>10</v>
      </c>
      <c r="G45" s="10">
        <v>40</v>
      </c>
      <c r="H45" s="8">
        <f t="shared" si="6"/>
        <v>112</v>
      </c>
      <c r="I45" s="11">
        <v>109</v>
      </c>
      <c r="J45" s="10">
        <v>38</v>
      </c>
      <c r="K45" s="10">
        <v>38</v>
      </c>
      <c r="L45" s="10">
        <v>24</v>
      </c>
      <c r="M45" s="12">
        <f t="shared" si="7"/>
        <v>100</v>
      </c>
      <c r="N45" s="11">
        <v>66</v>
      </c>
      <c r="O45" s="10">
        <v>4</v>
      </c>
      <c r="P45" s="10">
        <v>8</v>
      </c>
      <c r="Q45" s="10">
        <v>0</v>
      </c>
      <c r="R45" s="12">
        <v>12</v>
      </c>
      <c r="S45" s="11">
        <v>101</v>
      </c>
      <c r="T45" s="10">
        <v>8</v>
      </c>
      <c r="U45" s="10">
        <v>2</v>
      </c>
      <c r="V45" s="10">
        <v>15</v>
      </c>
      <c r="W45" s="12">
        <f t="shared" si="8"/>
        <v>25</v>
      </c>
      <c r="X45" s="11">
        <v>141</v>
      </c>
      <c r="Y45" s="10">
        <v>0</v>
      </c>
      <c r="Z45" s="10">
        <v>11</v>
      </c>
      <c r="AA45" s="10">
        <v>7</v>
      </c>
      <c r="AB45" s="12">
        <f t="shared" si="9"/>
        <v>18</v>
      </c>
      <c r="AC45" s="11">
        <v>67</v>
      </c>
      <c r="AD45" s="10">
        <v>7</v>
      </c>
      <c r="AE45" s="10">
        <v>5</v>
      </c>
      <c r="AF45" s="10">
        <v>2</v>
      </c>
      <c r="AG45" s="12">
        <f t="shared" si="10"/>
        <v>14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20.25" x14ac:dyDescent="0.25">
      <c r="B46" s="34" t="s">
        <v>13</v>
      </c>
      <c r="C46" s="34"/>
      <c r="D46" s="9">
        <v>99</v>
      </c>
      <c r="E46" s="10">
        <v>9</v>
      </c>
      <c r="F46" s="10">
        <v>33</v>
      </c>
      <c r="G46" s="10">
        <v>5</v>
      </c>
      <c r="H46" s="8">
        <f t="shared" si="6"/>
        <v>47</v>
      </c>
      <c r="I46" s="11">
        <v>228</v>
      </c>
      <c r="J46" s="10">
        <v>17</v>
      </c>
      <c r="K46" s="10">
        <v>69</v>
      </c>
      <c r="L46" s="10">
        <v>2</v>
      </c>
      <c r="M46" s="12">
        <f t="shared" si="7"/>
        <v>88</v>
      </c>
      <c r="N46" s="11">
        <v>176</v>
      </c>
      <c r="O46" s="10">
        <v>33</v>
      </c>
      <c r="P46" s="10">
        <v>70</v>
      </c>
      <c r="Q46" s="10">
        <v>15</v>
      </c>
      <c r="R46" s="12">
        <v>118</v>
      </c>
      <c r="S46" s="11">
        <v>178</v>
      </c>
      <c r="T46" s="10">
        <v>41</v>
      </c>
      <c r="U46" s="10">
        <v>84</v>
      </c>
      <c r="V46" s="10">
        <v>4</v>
      </c>
      <c r="W46" s="12">
        <f t="shared" si="8"/>
        <v>129</v>
      </c>
      <c r="X46" s="11">
        <v>156</v>
      </c>
      <c r="Y46" s="10">
        <v>0</v>
      </c>
      <c r="Z46" s="10">
        <v>0</v>
      </c>
      <c r="AA46" s="10">
        <v>34</v>
      </c>
      <c r="AB46" s="12">
        <f t="shared" si="9"/>
        <v>34</v>
      </c>
      <c r="AC46" s="11">
        <v>87</v>
      </c>
      <c r="AD46" s="10">
        <v>14</v>
      </c>
      <c r="AE46" s="10">
        <v>40</v>
      </c>
      <c r="AF46" s="10">
        <v>2</v>
      </c>
      <c r="AG46" s="12">
        <f t="shared" si="10"/>
        <v>56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20.25" x14ac:dyDescent="0.25">
      <c r="B47" s="34" t="s">
        <v>14</v>
      </c>
      <c r="C47" s="34"/>
      <c r="D47" s="9">
        <v>149</v>
      </c>
      <c r="E47" s="10">
        <v>15</v>
      </c>
      <c r="F47" s="10">
        <v>34</v>
      </c>
      <c r="G47" s="10">
        <v>1</v>
      </c>
      <c r="H47" s="8">
        <f t="shared" si="6"/>
        <v>50</v>
      </c>
      <c r="I47" s="11">
        <v>341</v>
      </c>
      <c r="J47" s="10">
        <v>17</v>
      </c>
      <c r="K47" s="10">
        <v>58</v>
      </c>
      <c r="L47" s="10">
        <v>26</v>
      </c>
      <c r="M47" s="12">
        <f t="shared" si="7"/>
        <v>101</v>
      </c>
      <c r="N47" s="11">
        <v>245</v>
      </c>
      <c r="O47" s="10">
        <v>32</v>
      </c>
      <c r="P47" s="10">
        <v>41</v>
      </c>
      <c r="Q47" s="10">
        <v>24</v>
      </c>
      <c r="R47" s="12">
        <v>97</v>
      </c>
      <c r="S47" s="11">
        <v>249</v>
      </c>
      <c r="T47" s="10">
        <v>22</v>
      </c>
      <c r="U47" s="10">
        <v>55</v>
      </c>
      <c r="V47" s="10">
        <v>1</v>
      </c>
      <c r="W47" s="12">
        <f t="shared" si="8"/>
        <v>78</v>
      </c>
      <c r="X47" s="11">
        <v>253</v>
      </c>
      <c r="Y47" s="10">
        <v>11</v>
      </c>
      <c r="Z47" s="10">
        <v>0</v>
      </c>
      <c r="AA47" s="10">
        <v>32</v>
      </c>
      <c r="AB47" s="12">
        <f t="shared" si="9"/>
        <v>43</v>
      </c>
      <c r="AC47" s="11">
        <v>103</v>
      </c>
      <c r="AD47" s="10">
        <v>19</v>
      </c>
      <c r="AE47" s="10">
        <v>33</v>
      </c>
      <c r="AF47" s="10">
        <v>15</v>
      </c>
      <c r="AG47" s="12">
        <f t="shared" si="10"/>
        <v>67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ht="20.25" x14ac:dyDescent="0.25">
      <c r="B48" s="34" t="s">
        <v>15</v>
      </c>
      <c r="C48" s="34"/>
      <c r="D48" s="10">
        <v>8</v>
      </c>
      <c r="E48" s="10">
        <v>6</v>
      </c>
      <c r="F48" s="10">
        <v>3</v>
      </c>
      <c r="G48" s="10">
        <v>0</v>
      </c>
      <c r="H48" s="8">
        <f t="shared" si="6"/>
        <v>9</v>
      </c>
      <c r="I48" s="11">
        <v>23</v>
      </c>
      <c r="J48" s="10">
        <f>4+4</f>
        <v>8</v>
      </c>
      <c r="K48" s="10">
        <f>0+2</f>
        <v>2</v>
      </c>
      <c r="L48" s="10">
        <f>0+0</f>
        <v>0</v>
      </c>
      <c r="M48" s="12">
        <f t="shared" si="7"/>
        <v>10</v>
      </c>
      <c r="N48" s="11">
        <f>8+12</f>
        <v>20</v>
      </c>
      <c r="O48" s="10">
        <f>5+1</f>
        <v>6</v>
      </c>
      <c r="P48" s="10">
        <f>1+5</f>
        <v>6</v>
      </c>
      <c r="Q48" s="10">
        <f>0+0</f>
        <v>0</v>
      </c>
      <c r="R48" s="12">
        <f>SUM(O48:Q48)</f>
        <v>12</v>
      </c>
      <c r="S48" s="11">
        <f>9+10</f>
        <v>19</v>
      </c>
      <c r="T48" s="10">
        <f>5+3</f>
        <v>8</v>
      </c>
      <c r="U48" s="10">
        <f>2+0</f>
        <v>2</v>
      </c>
      <c r="V48" s="10">
        <f>0+0</f>
        <v>0</v>
      </c>
      <c r="W48" s="12">
        <f t="shared" si="8"/>
        <v>10</v>
      </c>
      <c r="X48" s="11">
        <f>10+5</f>
        <v>15</v>
      </c>
      <c r="Y48" s="10">
        <f>5+3</f>
        <v>8</v>
      </c>
      <c r="Z48" s="10">
        <f>3+3</f>
        <v>6</v>
      </c>
      <c r="AA48" s="10">
        <f>0+0</f>
        <v>0</v>
      </c>
      <c r="AB48" s="12">
        <f t="shared" si="9"/>
        <v>14</v>
      </c>
      <c r="AC48" s="11">
        <f>5+12</f>
        <v>17</v>
      </c>
      <c r="AD48" s="10">
        <f>3+1</f>
        <v>4</v>
      </c>
      <c r="AE48" s="10">
        <v>3</v>
      </c>
      <c r="AF48" s="10">
        <v>0</v>
      </c>
      <c r="AG48" s="12">
        <f t="shared" si="10"/>
        <v>7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20.25" x14ac:dyDescent="0.25">
      <c r="B49" s="34" t="s">
        <v>16</v>
      </c>
      <c r="C49" s="34"/>
      <c r="D49" s="9">
        <v>125</v>
      </c>
      <c r="E49" s="10">
        <v>10</v>
      </c>
      <c r="F49" s="10">
        <v>31</v>
      </c>
      <c r="G49" s="10">
        <v>3</v>
      </c>
      <c r="H49" s="8">
        <f t="shared" si="6"/>
        <v>44</v>
      </c>
      <c r="I49" s="11">
        <v>257</v>
      </c>
      <c r="J49" s="10">
        <v>24</v>
      </c>
      <c r="K49" s="10">
        <v>66</v>
      </c>
      <c r="L49" s="10">
        <v>5</v>
      </c>
      <c r="M49" s="12">
        <f t="shared" si="7"/>
        <v>95</v>
      </c>
      <c r="N49" s="11">
        <v>237</v>
      </c>
      <c r="O49" s="10">
        <v>17</v>
      </c>
      <c r="P49" s="10">
        <v>70</v>
      </c>
      <c r="Q49" s="10">
        <v>5</v>
      </c>
      <c r="R49" s="12">
        <v>92</v>
      </c>
      <c r="S49" s="11">
        <v>234</v>
      </c>
      <c r="T49" s="10">
        <v>29</v>
      </c>
      <c r="U49" s="10">
        <v>82</v>
      </c>
      <c r="V49" s="10">
        <v>0</v>
      </c>
      <c r="W49" s="12">
        <f t="shared" si="8"/>
        <v>111</v>
      </c>
      <c r="X49" s="11">
        <v>234</v>
      </c>
      <c r="Y49" s="10">
        <v>6</v>
      </c>
      <c r="Z49" s="10">
        <v>0</v>
      </c>
      <c r="AA49" s="10">
        <v>33</v>
      </c>
      <c r="AB49" s="12">
        <f t="shared" si="9"/>
        <v>39</v>
      </c>
      <c r="AC49" s="11">
        <v>118</v>
      </c>
      <c r="AD49" s="10">
        <v>10</v>
      </c>
      <c r="AE49" s="10">
        <v>56</v>
      </c>
      <c r="AF49" s="10">
        <v>0</v>
      </c>
      <c r="AG49" s="12">
        <f t="shared" si="10"/>
        <v>66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20.25" x14ac:dyDescent="0.25">
      <c r="B50" s="34" t="s">
        <v>17</v>
      </c>
      <c r="C50" s="34"/>
      <c r="D50" s="9">
        <v>141</v>
      </c>
      <c r="E50" s="10">
        <v>19</v>
      </c>
      <c r="F50" s="10">
        <v>35</v>
      </c>
      <c r="G50" s="10">
        <v>13</v>
      </c>
      <c r="H50" s="8">
        <f t="shared" si="6"/>
        <v>67</v>
      </c>
      <c r="I50" s="11">
        <v>279</v>
      </c>
      <c r="J50" s="10">
        <v>43</v>
      </c>
      <c r="K50" s="10">
        <v>48</v>
      </c>
      <c r="L50" s="10">
        <v>17</v>
      </c>
      <c r="M50" s="12">
        <f t="shared" si="7"/>
        <v>108</v>
      </c>
      <c r="N50" s="11">
        <v>211</v>
      </c>
      <c r="O50" s="10">
        <v>36</v>
      </c>
      <c r="P50" s="10">
        <v>51</v>
      </c>
      <c r="Q50" s="10">
        <v>45</v>
      </c>
      <c r="R50" s="12">
        <v>132</v>
      </c>
      <c r="S50" s="11">
        <v>226</v>
      </c>
      <c r="T50" s="10">
        <v>114</v>
      </c>
      <c r="U50" s="10">
        <v>128</v>
      </c>
      <c r="V50" s="10">
        <v>57</v>
      </c>
      <c r="W50" s="12">
        <f t="shared" si="8"/>
        <v>299</v>
      </c>
      <c r="X50" s="11">
        <v>221</v>
      </c>
      <c r="Y50" s="10">
        <v>5</v>
      </c>
      <c r="Z50" s="10">
        <v>0</v>
      </c>
      <c r="AA50" s="10">
        <v>69</v>
      </c>
      <c r="AB50" s="12">
        <f t="shared" si="9"/>
        <v>74</v>
      </c>
      <c r="AC50" s="11">
        <v>94</v>
      </c>
      <c r="AD50" s="10">
        <v>16</v>
      </c>
      <c r="AE50" s="10">
        <v>16</v>
      </c>
      <c r="AF50" s="10">
        <v>12</v>
      </c>
      <c r="AG50" s="12">
        <f t="shared" si="10"/>
        <v>44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20.25" x14ac:dyDescent="0.25">
      <c r="B51" s="34" t="s">
        <v>18</v>
      </c>
      <c r="C51" s="34"/>
      <c r="D51" s="9">
        <v>178</v>
      </c>
      <c r="E51" s="10">
        <v>74</v>
      </c>
      <c r="F51" s="10">
        <v>35</v>
      </c>
      <c r="G51" s="10">
        <v>2</v>
      </c>
      <c r="H51" s="8">
        <f t="shared" si="6"/>
        <v>111</v>
      </c>
      <c r="I51" s="11">
        <v>422</v>
      </c>
      <c r="J51" s="10">
        <v>91</v>
      </c>
      <c r="K51" s="10">
        <v>50</v>
      </c>
      <c r="L51" s="10">
        <v>3</v>
      </c>
      <c r="M51" s="12">
        <f t="shared" si="7"/>
        <v>144</v>
      </c>
      <c r="N51" s="11">
        <v>321</v>
      </c>
      <c r="O51" s="10">
        <v>104</v>
      </c>
      <c r="P51" s="10">
        <v>69</v>
      </c>
      <c r="Q51" s="10">
        <v>11</v>
      </c>
      <c r="R51" s="12">
        <v>184</v>
      </c>
      <c r="S51" s="11">
        <v>327</v>
      </c>
      <c r="T51" s="10">
        <v>109</v>
      </c>
      <c r="U51" s="10">
        <v>71</v>
      </c>
      <c r="V51" s="10">
        <v>16</v>
      </c>
      <c r="W51" s="12">
        <f t="shared" si="8"/>
        <v>196</v>
      </c>
      <c r="X51" s="11">
        <v>288</v>
      </c>
      <c r="Y51" s="10">
        <v>1</v>
      </c>
      <c r="Z51" s="10">
        <v>48</v>
      </c>
      <c r="AA51" s="10">
        <v>36</v>
      </c>
      <c r="AB51" s="12">
        <f t="shared" si="9"/>
        <v>85</v>
      </c>
      <c r="AC51" s="11">
        <v>144</v>
      </c>
      <c r="AD51" s="10">
        <v>44</v>
      </c>
      <c r="AE51" s="10">
        <v>60</v>
      </c>
      <c r="AF51" s="10">
        <v>4</v>
      </c>
      <c r="AG51" s="12">
        <f t="shared" si="10"/>
        <v>108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20.25" x14ac:dyDescent="0.25">
      <c r="B52" s="41"/>
      <c r="C52" s="41"/>
      <c r="D52" s="10"/>
      <c r="E52" s="10"/>
      <c r="F52" s="10"/>
      <c r="G52" s="10"/>
      <c r="H52" s="8"/>
      <c r="I52" s="11"/>
      <c r="J52" s="10"/>
      <c r="K52" s="10"/>
      <c r="L52" s="10"/>
      <c r="M52" s="12"/>
      <c r="N52" s="11"/>
      <c r="O52" s="10"/>
      <c r="P52" s="10"/>
      <c r="Q52" s="10"/>
      <c r="R52" s="12"/>
      <c r="S52" s="11"/>
      <c r="T52" s="10"/>
      <c r="U52" s="10"/>
      <c r="V52" s="10"/>
      <c r="W52" s="12"/>
      <c r="X52" s="11"/>
      <c r="Y52" s="10"/>
      <c r="Z52" s="10"/>
      <c r="AA52" s="10"/>
      <c r="AB52" s="12"/>
      <c r="AC52" s="11"/>
      <c r="AD52" s="10"/>
      <c r="AE52" s="10"/>
      <c r="AF52" s="10"/>
      <c r="AG52" s="1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ht="20.25" x14ac:dyDescent="0.25">
      <c r="B53" s="38" t="s">
        <v>1</v>
      </c>
      <c r="C53" s="38"/>
      <c r="D53" s="17">
        <f t="shared" ref="D53:AG53" si="11">SUM(D35:D51)</f>
        <v>1194</v>
      </c>
      <c r="E53" s="17">
        <f t="shared" si="11"/>
        <v>295</v>
      </c>
      <c r="F53" s="17">
        <f t="shared" si="11"/>
        <v>279</v>
      </c>
      <c r="G53" s="17">
        <f t="shared" si="11"/>
        <v>133</v>
      </c>
      <c r="H53" s="17">
        <f t="shared" si="11"/>
        <v>707</v>
      </c>
      <c r="I53" s="18">
        <f t="shared" si="11"/>
        <v>2683</v>
      </c>
      <c r="J53" s="17">
        <f t="shared" si="11"/>
        <v>409</v>
      </c>
      <c r="K53" s="17">
        <f t="shared" si="11"/>
        <v>484</v>
      </c>
      <c r="L53" s="17">
        <f t="shared" si="11"/>
        <v>190</v>
      </c>
      <c r="M53" s="19">
        <f t="shared" si="11"/>
        <v>1083</v>
      </c>
      <c r="N53" s="18">
        <f t="shared" si="11"/>
        <v>2050</v>
      </c>
      <c r="O53" s="17">
        <f t="shared" si="11"/>
        <v>396</v>
      </c>
      <c r="P53" s="17">
        <f t="shared" si="11"/>
        <v>495</v>
      </c>
      <c r="Q53" s="17">
        <f t="shared" si="11"/>
        <v>336</v>
      </c>
      <c r="R53" s="19">
        <f t="shared" si="11"/>
        <v>1227</v>
      </c>
      <c r="S53" s="18">
        <f t="shared" si="11"/>
        <v>2053</v>
      </c>
      <c r="T53" s="17">
        <f t="shared" si="11"/>
        <v>476</v>
      </c>
      <c r="U53" s="17">
        <f t="shared" si="11"/>
        <v>566</v>
      </c>
      <c r="V53" s="17">
        <f t="shared" si="11"/>
        <v>373</v>
      </c>
      <c r="W53" s="19">
        <f t="shared" si="11"/>
        <v>1415</v>
      </c>
      <c r="X53" s="18">
        <f t="shared" si="11"/>
        <v>1979</v>
      </c>
      <c r="Y53" s="17">
        <f t="shared" si="11"/>
        <v>150</v>
      </c>
      <c r="Z53" s="17">
        <f t="shared" si="11"/>
        <v>212</v>
      </c>
      <c r="AA53" s="17">
        <f t="shared" si="11"/>
        <v>321</v>
      </c>
      <c r="AB53" s="19">
        <f t="shared" si="11"/>
        <v>683</v>
      </c>
      <c r="AC53" s="18">
        <f t="shared" si="11"/>
        <v>1019</v>
      </c>
      <c r="AD53" s="17">
        <f t="shared" si="11"/>
        <v>205</v>
      </c>
      <c r="AE53" s="17">
        <f t="shared" si="11"/>
        <v>345</v>
      </c>
      <c r="AF53" s="17">
        <f t="shared" si="11"/>
        <v>146</v>
      </c>
      <c r="AG53" s="19">
        <f t="shared" si="11"/>
        <v>696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x14ac:dyDescent="0.25">
      <c r="B55" s="1"/>
      <c r="C55" s="1"/>
      <c r="D55" s="6" t="s">
        <v>49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20.25" x14ac:dyDescent="0.25">
      <c r="B56" s="1"/>
      <c r="C56" s="1"/>
      <c r="E56" s="13" t="s">
        <v>0</v>
      </c>
      <c r="F56" s="5" t="s">
        <v>48</v>
      </c>
      <c r="G56" s="1" t="s">
        <v>44</v>
      </c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  <c r="T56" s="7"/>
      <c r="U56" s="7"/>
      <c r="V56" s="1"/>
      <c r="W56" s="1"/>
      <c r="X56" s="7"/>
      <c r="Y56" s="1"/>
      <c r="Z56" s="1"/>
      <c r="AA56" s="1"/>
      <c r="AB56" s="7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20.25" x14ac:dyDescent="0.25">
      <c r="B57" s="1"/>
      <c r="C57" s="1"/>
      <c r="D57" s="1"/>
      <c r="E57" s="14" t="s">
        <v>19</v>
      </c>
      <c r="F57" s="5" t="s">
        <v>48</v>
      </c>
      <c r="G57" s="1" t="s">
        <v>47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20.25" x14ac:dyDescent="0.25">
      <c r="B58" s="1"/>
      <c r="C58" s="1"/>
      <c r="D58" s="1"/>
      <c r="E58" s="14" t="s">
        <v>21</v>
      </c>
      <c r="F58" s="5" t="s">
        <v>48</v>
      </c>
      <c r="G58" s="1" t="s">
        <v>46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7" ht="20.25" x14ac:dyDescent="0.25">
      <c r="B59" s="1"/>
      <c r="C59" s="1"/>
      <c r="D59" s="1"/>
      <c r="E59" s="14" t="s">
        <v>52</v>
      </c>
      <c r="F59" s="5" t="s">
        <v>48</v>
      </c>
      <c r="G59" s="1" t="s">
        <v>53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20.25" x14ac:dyDescent="0.25">
      <c r="B60" s="1"/>
      <c r="C60" s="1"/>
      <c r="D60" s="1"/>
      <c r="E60" s="14" t="s">
        <v>20</v>
      </c>
      <c r="F60" s="5" t="s">
        <v>48</v>
      </c>
      <c r="G60" s="1" t="s">
        <v>50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6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6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6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6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6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6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6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6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6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6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6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6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6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6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6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6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2:6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2:6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2:6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2:6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2:6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2:6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2:6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</sheetData>
  <mergeCells count="53">
    <mergeCell ref="J1:AG6"/>
    <mergeCell ref="D11:H11"/>
    <mergeCell ref="I11:M11"/>
    <mergeCell ref="N11:R11"/>
    <mergeCell ref="S11:W11"/>
    <mergeCell ref="X11:AB11"/>
    <mergeCell ref="AC11:AG11"/>
    <mergeCell ref="X33:AB33"/>
    <mergeCell ref="AC33:AG33"/>
    <mergeCell ref="D33:H33"/>
    <mergeCell ref="I33:M33"/>
    <mergeCell ref="N33:R33"/>
    <mergeCell ref="S33:W33"/>
    <mergeCell ref="B51:C51"/>
    <mergeCell ref="B52:C52"/>
    <mergeCell ref="B13:C13"/>
    <mergeCell ref="B14:C14"/>
    <mergeCell ref="B15:C15"/>
    <mergeCell ref="B16:C16"/>
    <mergeCell ref="B17:C17"/>
    <mergeCell ref="B45:C45"/>
    <mergeCell ref="B39:C39"/>
    <mergeCell ref="B27:C27"/>
    <mergeCell ref="B36:C36"/>
    <mergeCell ref="B37:C37"/>
    <mergeCell ref="B38:C38"/>
    <mergeCell ref="B29:C29"/>
    <mergeCell ref="B30:C30"/>
    <mergeCell ref="B31:C31"/>
    <mergeCell ref="B35:C35"/>
    <mergeCell ref="B18:C18"/>
    <mergeCell ref="B19:C19"/>
    <mergeCell ref="B20:C20"/>
    <mergeCell ref="B22:C22"/>
    <mergeCell ref="B23:C23"/>
    <mergeCell ref="B24:C24"/>
    <mergeCell ref="B21:C21"/>
    <mergeCell ref="B50:C50"/>
    <mergeCell ref="B53:C53"/>
    <mergeCell ref="B11:C12"/>
    <mergeCell ref="B33:C34"/>
    <mergeCell ref="B43:C43"/>
    <mergeCell ref="B44:C44"/>
    <mergeCell ref="B46:C46"/>
    <mergeCell ref="B47:C47"/>
    <mergeCell ref="B48:C48"/>
    <mergeCell ref="B49:C49"/>
    <mergeCell ref="B40:C40"/>
    <mergeCell ref="B41:C41"/>
    <mergeCell ref="B42:C42"/>
    <mergeCell ref="B25:C25"/>
    <mergeCell ref="B26:C26"/>
    <mergeCell ref="B28:C28"/>
  </mergeCells>
  <phoneticPr fontId="6" type="noConversion"/>
  <pageMargins left="0.7" right="0.7" top="0.75" bottom="0.75" header="0" footer="0"/>
  <pageSetup scale="32" orientation="landscape" horizontalDpi="0" verticalDpi="0"/>
  <rowBreaks count="1" manualBreakCount="1">
    <brk id="61" max="16383" man="1"/>
  </rowBreaks>
  <colBreaks count="1" manualBreakCount="1">
    <brk id="35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05"/>
  <sheetViews>
    <sheetView zoomScale="60" zoomScaleNormal="60" zoomScalePageLayoutView="50" workbookViewId="0">
      <selection activeCell="Q39" sqref="Q39"/>
    </sheetView>
  </sheetViews>
  <sheetFormatPr baseColWidth="10" defaultRowHeight="15" x14ac:dyDescent="0.25"/>
  <cols>
    <col min="1" max="1" width="4.28515625" style="1" customWidth="1"/>
    <col min="2" max="2" width="12.140625" customWidth="1"/>
    <col min="3" max="3" width="16.7109375" customWidth="1"/>
    <col min="34" max="34" width="4.85546875" customWidth="1"/>
  </cols>
  <sheetData>
    <row r="1" spans="2:67" ht="15" customHeight="1" x14ac:dyDescent="0.25">
      <c r="J1" s="35" t="s">
        <v>51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67" ht="15" customHeight="1" x14ac:dyDescent="0.25"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67" ht="15" customHeight="1" x14ac:dyDescent="0.25"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67" ht="15" customHeight="1" x14ac:dyDescent="0.25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67" ht="15" customHeight="1" x14ac:dyDescent="0.25"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2:67" ht="15" customHeight="1" x14ac:dyDescent="0.25"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11" spans="2:67" ht="20.25" customHeight="1" x14ac:dyDescent="0.25">
      <c r="B11" s="37" t="s">
        <v>60</v>
      </c>
      <c r="C11" s="37"/>
      <c r="D11" s="38" t="s">
        <v>22</v>
      </c>
      <c r="E11" s="38"/>
      <c r="F11" s="38"/>
      <c r="G11" s="38"/>
      <c r="H11" s="38"/>
      <c r="I11" s="39" t="s">
        <v>23</v>
      </c>
      <c r="J11" s="38"/>
      <c r="K11" s="38"/>
      <c r="L11" s="38"/>
      <c r="M11" s="40"/>
      <c r="N11" s="39" t="s">
        <v>24</v>
      </c>
      <c r="O11" s="38"/>
      <c r="P11" s="38"/>
      <c r="Q11" s="38"/>
      <c r="R11" s="40"/>
      <c r="S11" s="39" t="s">
        <v>25</v>
      </c>
      <c r="T11" s="38"/>
      <c r="U11" s="38"/>
      <c r="V11" s="38"/>
      <c r="W11" s="40"/>
      <c r="X11" s="39" t="s">
        <v>26</v>
      </c>
      <c r="Y11" s="38"/>
      <c r="Z11" s="38"/>
      <c r="AA11" s="38"/>
      <c r="AB11" s="40"/>
      <c r="AC11" s="39" t="s">
        <v>27</v>
      </c>
      <c r="AD11" s="38"/>
      <c r="AE11" s="38"/>
      <c r="AF11" s="38"/>
      <c r="AG11" s="4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ht="20.25" x14ac:dyDescent="0.25">
      <c r="B12" s="37"/>
      <c r="C12" s="37"/>
      <c r="D12" s="13" t="s">
        <v>0</v>
      </c>
      <c r="E12" s="14" t="s">
        <v>19</v>
      </c>
      <c r="F12" s="14" t="s">
        <v>21</v>
      </c>
      <c r="G12" s="14" t="s">
        <v>52</v>
      </c>
      <c r="H12" s="14" t="s">
        <v>20</v>
      </c>
      <c r="I12" s="15" t="s">
        <v>0</v>
      </c>
      <c r="J12" s="14" t="s">
        <v>19</v>
      </c>
      <c r="K12" s="14" t="s">
        <v>21</v>
      </c>
      <c r="L12" s="14" t="s">
        <v>52</v>
      </c>
      <c r="M12" s="16" t="s">
        <v>20</v>
      </c>
      <c r="N12" s="15" t="s">
        <v>0</v>
      </c>
      <c r="O12" s="14" t="s">
        <v>19</v>
      </c>
      <c r="P12" s="14" t="s">
        <v>21</v>
      </c>
      <c r="Q12" s="14" t="s">
        <v>52</v>
      </c>
      <c r="R12" s="16" t="s">
        <v>20</v>
      </c>
      <c r="S12" s="15" t="s">
        <v>0</v>
      </c>
      <c r="T12" s="14" t="s">
        <v>19</v>
      </c>
      <c r="U12" s="14" t="s">
        <v>21</v>
      </c>
      <c r="V12" s="14" t="s">
        <v>52</v>
      </c>
      <c r="W12" s="16" t="s">
        <v>20</v>
      </c>
      <c r="X12" s="15" t="s">
        <v>0</v>
      </c>
      <c r="Y12" s="14" t="s">
        <v>19</v>
      </c>
      <c r="Z12" s="14" t="s">
        <v>21</v>
      </c>
      <c r="AA12" s="14" t="s">
        <v>52</v>
      </c>
      <c r="AB12" s="16" t="s">
        <v>20</v>
      </c>
      <c r="AC12" s="15" t="s">
        <v>0</v>
      </c>
      <c r="AD12" s="14" t="s">
        <v>19</v>
      </c>
      <c r="AE12" s="14" t="s">
        <v>21</v>
      </c>
      <c r="AF12" s="14" t="s">
        <v>52</v>
      </c>
      <c r="AG12" s="16" t="s">
        <v>20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ht="20.25" x14ac:dyDescent="0.25">
      <c r="B13" s="34" t="s">
        <v>2</v>
      </c>
      <c r="C13" s="34"/>
      <c r="D13" s="9">
        <v>78</v>
      </c>
      <c r="E13" s="10">
        <v>8</v>
      </c>
      <c r="F13" s="10">
        <v>42</v>
      </c>
      <c r="G13" s="10">
        <f t="shared" ref="G13:G29" si="0">H13-F13-E13</f>
        <v>203</v>
      </c>
      <c r="H13" s="8">
        <v>253</v>
      </c>
      <c r="I13" s="11">
        <v>73</v>
      </c>
      <c r="J13" s="10">
        <v>18</v>
      </c>
      <c r="K13" s="10">
        <v>45</v>
      </c>
      <c r="L13" s="10">
        <f t="shared" ref="L13:L21" si="1">M13-K13-J13</f>
        <v>24</v>
      </c>
      <c r="M13" s="12">
        <v>87</v>
      </c>
      <c r="N13" s="11">
        <v>83</v>
      </c>
      <c r="O13" s="10">
        <v>10</v>
      </c>
      <c r="P13" s="10">
        <v>45</v>
      </c>
      <c r="Q13" s="10">
        <f>R13-P13-O13</f>
        <v>57</v>
      </c>
      <c r="R13" s="12">
        <v>112</v>
      </c>
      <c r="S13" s="11">
        <v>64</v>
      </c>
      <c r="T13" s="10">
        <v>12</v>
      </c>
      <c r="U13" s="10">
        <v>33</v>
      </c>
      <c r="V13" s="10">
        <f>W13-U13-T13</f>
        <v>140</v>
      </c>
      <c r="W13" s="12">
        <v>185</v>
      </c>
      <c r="X13" s="11">
        <v>80</v>
      </c>
      <c r="Y13" s="10">
        <v>13</v>
      </c>
      <c r="Z13" s="10">
        <v>38</v>
      </c>
      <c r="AA13" s="10">
        <f t="shared" ref="AA13:AA21" si="2">AB13-Z13-Y13</f>
        <v>62</v>
      </c>
      <c r="AB13" s="12">
        <v>113</v>
      </c>
      <c r="AC13" s="11">
        <v>70</v>
      </c>
      <c r="AD13" s="10">
        <v>10</v>
      </c>
      <c r="AE13" s="10">
        <v>34</v>
      </c>
      <c r="AF13" s="10">
        <f t="shared" ref="AF13:AF21" si="3">AG13-AE13-AD13</f>
        <v>145</v>
      </c>
      <c r="AG13" s="12">
        <v>189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ht="20.25" x14ac:dyDescent="0.25">
      <c r="B14" s="34" t="s">
        <v>3</v>
      </c>
      <c r="C14" s="34"/>
      <c r="D14" s="9">
        <v>166</v>
      </c>
      <c r="E14" s="10">
        <v>20</v>
      </c>
      <c r="F14" s="10">
        <v>30</v>
      </c>
      <c r="G14" s="10">
        <f t="shared" si="0"/>
        <v>13</v>
      </c>
      <c r="H14" s="8">
        <v>63</v>
      </c>
      <c r="I14" s="11">
        <v>164</v>
      </c>
      <c r="J14" s="10">
        <v>23</v>
      </c>
      <c r="K14" s="10">
        <v>39</v>
      </c>
      <c r="L14" s="10">
        <f t="shared" si="1"/>
        <v>57</v>
      </c>
      <c r="M14" s="12">
        <v>119</v>
      </c>
      <c r="N14" s="11">
        <v>160</v>
      </c>
      <c r="O14" s="10">
        <v>33</v>
      </c>
      <c r="P14" s="10">
        <v>52</v>
      </c>
      <c r="Q14" s="10">
        <f>R14-P14-O14</f>
        <v>55</v>
      </c>
      <c r="R14" s="12">
        <v>140</v>
      </c>
      <c r="S14" s="11">
        <v>181</v>
      </c>
      <c r="T14" s="10">
        <v>16</v>
      </c>
      <c r="U14" s="10">
        <v>33</v>
      </c>
      <c r="V14" s="10">
        <f>W14-U14-T14</f>
        <v>37</v>
      </c>
      <c r="W14" s="12">
        <v>86</v>
      </c>
      <c r="X14" s="11">
        <v>201</v>
      </c>
      <c r="Y14" s="10">
        <v>36</v>
      </c>
      <c r="Z14" s="10">
        <v>52</v>
      </c>
      <c r="AA14" s="10">
        <f t="shared" si="2"/>
        <v>18</v>
      </c>
      <c r="AB14" s="12">
        <v>106</v>
      </c>
      <c r="AC14" s="11">
        <v>173</v>
      </c>
      <c r="AD14" s="10">
        <v>33</v>
      </c>
      <c r="AE14" s="10">
        <v>54</v>
      </c>
      <c r="AF14" s="10">
        <f t="shared" si="3"/>
        <v>3</v>
      </c>
      <c r="AG14" s="12">
        <v>90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ht="20.25" x14ac:dyDescent="0.25">
      <c r="B15" s="34" t="s">
        <v>4</v>
      </c>
      <c r="C15" s="34"/>
      <c r="D15" s="9">
        <v>61</v>
      </c>
      <c r="E15" s="10">
        <v>19</v>
      </c>
      <c r="F15" s="10">
        <v>30</v>
      </c>
      <c r="G15" s="10">
        <f t="shared" si="0"/>
        <v>26</v>
      </c>
      <c r="H15" s="8">
        <v>75</v>
      </c>
      <c r="I15" s="11">
        <v>63</v>
      </c>
      <c r="J15" s="10">
        <v>17</v>
      </c>
      <c r="K15" s="10">
        <v>34</v>
      </c>
      <c r="L15" s="10">
        <f t="shared" si="1"/>
        <v>23</v>
      </c>
      <c r="M15" s="12">
        <v>74</v>
      </c>
      <c r="N15" s="11">
        <v>62</v>
      </c>
      <c r="O15" s="10">
        <v>44</v>
      </c>
      <c r="P15" s="10">
        <v>56</v>
      </c>
      <c r="Q15" s="10">
        <f>R15-P15-O15</f>
        <v>82</v>
      </c>
      <c r="R15" s="12">
        <v>182</v>
      </c>
      <c r="S15" s="11">
        <v>43</v>
      </c>
      <c r="T15" s="10">
        <v>48</v>
      </c>
      <c r="U15" s="10">
        <v>51</v>
      </c>
      <c r="V15" s="10">
        <f>W15-U15-T15</f>
        <v>38</v>
      </c>
      <c r="W15" s="12">
        <v>137</v>
      </c>
      <c r="X15" s="11">
        <v>67</v>
      </c>
      <c r="Y15" s="10">
        <v>16</v>
      </c>
      <c r="Z15" s="10">
        <v>29</v>
      </c>
      <c r="AA15" s="10">
        <f t="shared" si="2"/>
        <v>63</v>
      </c>
      <c r="AB15" s="12">
        <v>108</v>
      </c>
      <c r="AC15" s="11">
        <v>61</v>
      </c>
      <c r="AD15" s="10">
        <v>36</v>
      </c>
      <c r="AE15" s="10">
        <v>34</v>
      </c>
      <c r="AF15" s="10">
        <f t="shared" si="3"/>
        <v>23</v>
      </c>
      <c r="AG15" s="12">
        <v>93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ht="20.25" x14ac:dyDescent="0.25">
      <c r="B16" s="34" t="s">
        <v>5</v>
      </c>
      <c r="C16" s="34"/>
      <c r="D16" s="9">
        <v>126</v>
      </c>
      <c r="E16" s="10">
        <v>17</v>
      </c>
      <c r="F16" s="10">
        <v>25</v>
      </c>
      <c r="G16" s="10">
        <f t="shared" si="0"/>
        <v>5</v>
      </c>
      <c r="H16" s="8">
        <v>47</v>
      </c>
      <c r="I16" s="11">
        <v>110</v>
      </c>
      <c r="J16" s="10">
        <v>20</v>
      </c>
      <c r="K16" s="10">
        <v>37</v>
      </c>
      <c r="L16" s="10">
        <f t="shared" si="1"/>
        <v>19</v>
      </c>
      <c r="M16" s="12">
        <v>76</v>
      </c>
      <c r="N16" s="11">
        <v>103</v>
      </c>
      <c r="O16" s="10">
        <v>18</v>
      </c>
      <c r="P16" s="10">
        <v>30</v>
      </c>
      <c r="Q16" s="10">
        <f>R16-P16-O16</f>
        <v>4</v>
      </c>
      <c r="R16" s="12">
        <v>52</v>
      </c>
      <c r="S16" s="11">
        <v>89</v>
      </c>
      <c r="T16" s="10">
        <v>23</v>
      </c>
      <c r="U16" s="10">
        <v>43</v>
      </c>
      <c r="V16" s="10">
        <f>W16-U16-T16</f>
        <v>13</v>
      </c>
      <c r="W16" s="12">
        <v>79</v>
      </c>
      <c r="X16" s="11">
        <v>108</v>
      </c>
      <c r="Y16" s="10">
        <v>21</v>
      </c>
      <c r="Z16" s="10">
        <v>29</v>
      </c>
      <c r="AA16" s="10">
        <f t="shared" si="2"/>
        <v>6</v>
      </c>
      <c r="AB16" s="12">
        <v>56</v>
      </c>
      <c r="AC16" s="11">
        <v>102</v>
      </c>
      <c r="AD16" s="10">
        <v>24</v>
      </c>
      <c r="AE16" s="10">
        <v>32</v>
      </c>
      <c r="AF16" s="10">
        <f t="shared" si="3"/>
        <v>11</v>
      </c>
      <c r="AG16" s="12">
        <v>67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ht="20.25" x14ac:dyDescent="0.25">
      <c r="B17" s="34" t="s">
        <v>6</v>
      </c>
      <c r="C17" s="34"/>
      <c r="D17" s="9">
        <v>109</v>
      </c>
      <c r="E17" s="10">
        <v>20</v>
      </c>
      <c r="F17" s="10">
        <v>15</v>
      </c>
      <c r="G17" s="10">
        <f t="shared" si="0"/>
        <v>40</v>
      </c>
      <c r="H17" s="8">
        <v>75</v>
      </c>
      <c r="I17" s="11">
        <v>101</v>
      </c>
      <c r="J17" s="10">
        <v>31</v>
      </c>
      <c r="K17" s="10">
        <v>27</v>
      </c>
      <c r="L17" s="10">
        <f t="shared" si="1"/>
        <v>33</v>
      </c>
      <c r="M17" s="12">
        <v>91</v>
      </c>
      <c r="N17" s="11">
        <v>108</v>
      </c>
      <c r="O17" s="10">
        <v>57</v>
      </c>
      <c r="P17" s="10">
        <v>54</v>
      </c>
      <c r="Q17" s="10">
        <f>R17-P17-O17</f>
        <v>65</v>
      </c>
      <c r="R17" s="12">
        <v>176</v>
      </c>
      <c r="S17" s="11">
        <v>92</v>
      </c>
      <c r="T17" s="10">
        <v>39</v>
      </c>
      <c r="U17" s="10">
        <v>42</v>
      </c>
      <c r="V17" s="10">
        <f>W17-U17-T17</f>
        <v>31</v>
      </c>
      <c r="W17" s="12">
        <v>112</v>
      </c>
      <c r="X17" s="11">
        <v>99</v>
      </c>
      <c r="Y17" s="10">
        <v>34</v>
      </c>
      <c r="Z17" s="10">
        <v>41</v>
      </c>
      <c r="AA17" s="10">
        <f t="shared" si="2"/>
        <v>20</v>
      </c>
      <c r="AB17" s="12">
        <v>95</v>
      </c>
      <c r="AC17" s="11">
        <v>89</v>
      </c>
      <c r="AD17" s="10">
        <v>32</v>
      </c>
      <c r="AE17" s="10">
        <v>41</v>
      </c>
      <c r="AF17" s="10">
        <f t="shared" si="3"/>
        <v>54</v>
      </c>
      <c r="AG17" s="12">
        <v>127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ht="20.25" x14ac:dyDescent="0.25">
      <c r="B18" s="34" t="s">
        <v>7</v>
      </c>
      <c r="C18" s="34"/>
      <c r="D18" s="10">
        <v>153</v>
      </c>
      <c r="E18" s="10">
        <v>18</v>
      </c>
      <c r="F18" s="10">
        <v>25</v>
      </c>
      <c r="G18" s="10">
        <f t="shared" si="0"/>
        <v>17</v>
      </c>
      <c r="H18" s="8">
        <v>60</v>
      </c>
      <c r="I18" s="11">
        <v>131</v>
      </c>
      <c r="J18" s="10">
        <v>48</v>
      </c>
      <c r="K18" s="10">
        <v>31</v>
      </c>
      <c r="L18" s="10">
        <f t="shared" si="1"/>
        <v>49</v>
      </c>
      <c r="M18" s="12">
        <v>128</v>
      </c>
      <c r="N18" s="11">
        <v>120</v>
      </c>
      <c r="O18" s="10">
        <v>37</v>
      </c>
      <c r="P18" s="10">
        <v>23</v>
      </c>
      <c r="Q18" s="10">
        <f t="shared" ref="Q18:Q29" si="4">R18-P18-O18</f>
        <v>13</v>
      </c>
      <c r="R18" s="12">
        <v>73</v>
      </c>
      <c r="S18" s="11">
        <v>119</v>
      </c>
      <c r="T18" s="10">
        <v>15</v>
      </c>
      <c r="U18" s="10">
        <v>32</v>
      </c>
      <c r="V18" s="10">
        <f t="shared" ref="V18:V26" si="5">W18-U18-T18</f>
        <v>9</v>
      </c>
      <c r="W18" s="12">
        <v>56</v>
      </c>
      <c r="X18" s="11">
        <v>143</v>
      </c>
      <c r="Y18" s="10">
        <v>26</v>
      </c>
      <c r="Z18" s="10">
        <v>43</v>
      </c>
      <c r="AA18" s="10">
        <f t="shared" si="2"/>
        <v>24</v>
      </c>
      <c r="AB18" s="12">
        <v>93</v>
      </c>
      <c r="AC18" s="11">
        <v>111</v>
      </c>
      <c r="AD18" s="10">
        <v>33</v>
      </c>
      <c r="AE18" s="10">
        <v>56</v>
      </c>
      <c r="AF18" s="10">
        <f t="shared" si="3"/>
        <v>24</v>
      </c>
      <c r="AG18" s="12">
        <v>113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ht="20.25" x14ac:dyDescent="0.25">
      <c r="B19" s="34" t="s">
        <v>8</v>
      </c>
      <c r="C19" s="34"/>
      <c r="D19" s="10">
        <v>19</v>
      </c>
      <c r="E19" s="10">
        <v>2</v>
      </c>
      <c r="F19" s="10">
        <v>3</v>
      </c>
      <c r="G19" s="10">
        <f t="shared" si="0"/>
        <v>3</v>
      </c>
      <c r="H19" s="8">
        <v>8</v>
      </c>
      <c r="I19" s="11">
        <v>16</v>
      </c>
      <c r="J19" s="10">
        <v>4</v>
      </c>
      <c r="K19" s="10">
        <v>7</v>
      </c>
      <c r="L19" s="10">
        <f t="shared" si="1"/>
        <v>10</v>
      </c>
      <c r="M19" s="12">
        <v>21</v>
      </c>
      <c r="N19" s="11">
        <v>12</v>
      </c>
      <c r="O19" s="10">
        <v>6</v>
      </c>
      <c r="P19" s="10">
        <v>3</v>
      </c>
      <c r="Q19" s="10">
        <f t="shared" si="4"/>
        <v>5</v>
      </c>
      <c r="R19" s="12">
        <v>14</v>
      </c>
      <c r="S19" s="11">
        <v>33</v>
      </c>
      <c r="T19" s="10">
        <v>3</v>
      </c>
      <c r="U19" s="10">
        <v>9</v>
      </c>
      <c r="V19" s="10">
        <f t="shared" si="5"/>
        <v>0</v>
      </c>
      <c r="W19" s="12">
        <v>12</v>
      </c>
      <c r="X19" s="11">
        <v>27</v>
      </c>
      <c r="Y19" s="10">
        <v>9</v>
      </c>
      <c r="Z19" s="10">
        <v>4</v>
      </c>
      <c r="AA19" s="10">
        <f t="shared" si="2"/>
        <v>2</v>
      </c>
      <c r="AB19" s="12">
        <v>15</v>
      </c>
      <c r="AC19" s="11">
        <v>26</v>
      </c>
      <c r="AD19" s="10">
        <v>0</v>
      </c>
      <c r="AE19" s="10">
        <v>21</v>
      </c>
      <c r="AF19" s="10">
        <f t="shared" si="3"/>
        <v>0</v>
      </c>
      <c r="AG19" s="12">
        <v>21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ht="20.25" x14ac:dyDescent="0.25">
      <c r="B20" s="34" t="s">
        <v>9</v>
      </c>
      <c r="C20" s="34"/>
      <c r="D20" s="10">
        <v>24</v>
      </c>
      <c r="E20" s="10">
        <v>5</v>
      </c>
      <c r="F20" s="10">
        <v>9</v>
      </c>
      <c r="G20" s="10">
        <f t="shared" si="0"/>
        <v>8</v>
      </c>
      <c r="H20" s="8">
        <v>22</v>
      </c>
      <c r="I20" s="11">
        <v>20</v>
      </c>
      <c r="J20" s="10">
        <v>7</v>
      </c>
      <c r="K20" s="10">
        <v>9</v>
      </c>
      <c r="L20" s="10">
        <f t="shared" si="1"/>
        <v>0</v>
      </c>
      <c r="M20" s="12">
        <v>16</v>
      </c>
      <c r="N20" s="11">
        <v>24</v>
      </c>
      <c r="O20" s="10">
        <v>7</v>
      </c>
      <c r="P20" s="10">
        <v>8</v>
      </c>
      <c r="Q20" s="10">
        <f t="shared" si="4"/>
        <v>10</v>
      </c>
      <c r="R20" s="12">
        <v>25</v>
      </c>
      <c r="S20" s="11">
        <v>38</v>
      </c>
      <c r="T20" s="10">
        <v>6</v>
      </c>
      <c r="U20" s="10">
        <v>9</v>
      </c>
      <c r="V20" s="10">
        <f t="shared" si="5"/>
        <v>2</v>
      </c>
      <c r="W20" s="12">
        <v>17</v>
      </c>
      <c r="X20" s="11">
        <v>28</v>
      </c>
      <c r="Y20" s="10">
        <v>4</v>
      </c>
      <c r="Z20" s="10">
        <v>8</v>
      </c>
      <c r="AA20" s="10">
        <f t="shared" si="2"/>
        <v>4</v>
      </c>
      <c r="AB20" s="12">
        <v>16</v>
      </c>
      <c r="AC20" s="11">
        <v>22</v>
      </c>
      <c r="AD20" s="10">
        <v>4</v>
      </c>
      <c r="AE20" s="10">
        <v>12</v>
      </c>
      <c r="AF20" s="10">
        <f t="shared" si="3"/>
        <v>25</v>
      </c>
      <c r="AG20" s="12">
        <v>41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20.25" x14ac:dyDescent="0.25">
      <c r="B21" s="34" t="s">
        <v>10</v>
      </c>
      <c r="C21" s="34"/>
      <c r="D21" s="10">
        <v>43</v>
      </c>
      <c r="E21" s="10">
        <v>10</v>
      </c>
      <c r="F21" s="10">
        <v>9</v>
      </c>
      <c r="G21" s="10">
        <f t="shared" si="0"/>
        <v>11</v>
      </c>
      <c r="H21" s="8">
        <v>30</v>
      </c>
      <c r="I21" s="11">
        <v>42</v>
      </c>
      <c r="J21" s="10">
        <v>2</v>
      </c>
      <c r="K21" s="10">
        <v>12</v>
      </c>
      <c r="L21" s="10">
        <f t="shared" si="1"/>
        <v>26</v>
      </c>
      <c r="M21" s="12">
        <v>40</v>
      </c>
      <c r="N21" s="11">
        <v>32</v>
      </c>
      <c r="O21" s="10">
        <v>30</v>
      </c>
      <c r="P21" s="10">
        <v>12</v>
      </c>
      <c r="Q21" s="10">
        <f t="shared" si="4"/>
        <v>21</v>
      </c>
      <c r="R21" s="12">
        <v>63</v>
      </c>
      <c r="S21" s="11">
        <v>49</v>
      </c>
      <c r="T21" s="10">
        <v>17</v>
      </c>
      <c r="U21" s="10">
        <v>25</v>
      </c>
      <c r="V21" s="10">
        <f t="shared" si="5"/>
        <v>10</v>
      </c>
      <c r="W21" s="12">
        <v>52</v>
      </c>
      <c r="X21" s="11">
        <v>31</v>
      </c>
      <c r="Y21" s="10">
        <v>13</v>
      </c>
      <c r="Z21" s="10">
        <v>22</v>
      </c>
      <c r="AA21" s="10">
        <f t="shared" si="2"/>
        <v>11</v>
      </c>
      <c r="AB21" s="12">
        <v>46</v>
      </c>
      <c r="AC21" s="11">
        <v>43</v>
      </c>
      <c r="AD21" s="10">
        <v>10</v>
      </c>
      <c r="AE21" s="10">
        <v>16</v>
      </c>
      <c r="AF21" s="10">
        <f t="shared" si="3"/>
        <v>4</v>
      </c>
      <c r="AG21" s="12">
        <v>30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20.25" x14ac:dyDescent="0.25">
      <c r="B22" s="34" t="s">
        <v>11</v>
      </c>
      <c r="C22" s="34"/>
      <c r="D22" s="9">
        <v>2</v>
      </c>
      <c r="E22" s="10">
        <v>2</v>
      </c>
      <c r="F22" s="10">
        <v>0</v>
      </c>
      <c r="G22" s="10">
        <f t="shared" si="0"/>
        <v>0</v>
      </c>
      <c r="H22" s="8">
        <v>2</v>
      </c>
      <c r="I22" s="11">
        <v>12</v>
      </c>
      <c r="J22" s="10">
        <v>4</v>
      </c>
      <c r="K22" s="10">
        <v>0</v>
      </c>
      <c r="L22" s="10">
        <f t="shared" ref="L22:L29" si="6">M22-K22-J22</f>
        <v>2</v>
      </c>
      <c r="M22" s="12">
        <v>6</v>
      </c>
      <c r="N22" s="11">
        <v>11</v>
      </c>
      <c r="O22" s="10">
        <v>2</v>
      </c>
      <c r="P22" s="10">
        <v>0</v>
      </c>
      <c r="Q22" s="10">
        <f t="shared" si="4"/>
        <v>9</v>
      </c>
      <c r="R22" s="12">
        <v>11</v>
      </c>
      <c r="S22" s="11">
        <v>10</v>
      </c>
      <c r="T22" s="10">
        <v>3</v>
      </c>
      <c r="U22" s="10">
        <v>1</v>
      </c>
      <c r="V22" s="10">
        <f t="shared" si="5"/>
        <v>20</v>
      </c>
      <c r="W22" s="12">
        <v>24</v>
      </c>
      <c r="X22" s="11">
        <v>6</v>
      </c>
      <c r="Y22" s="10">
        <v>1</v>
      </c>
      <c r="Z22" s="10">
        <v>1</v>
      </c>
      <c r="AA22" s="10">
        <f t="shared" ref="AA22:AA29" si="7">AB22-Z22-Y22</f>
        <v>8</v>
      </c>
      <c r="AB22" s="12">
        <v>10</v>
      </c>
      <c r="AC22" s="11">
        <v>4</v>
      </c>
      <c r="AD22" s="10">
        <v>2</v>
      </c>
      <c r="AE22" s="10">
        <v>1</v>
      </c>
      <c r="AF22" s="10">
        <f t="shared" ref="AF22:AF29" si="8">AG22-AE22-AD22</f>
        <v>3</v>
      </c>
      <c r="AG22" s="12">
        <v>6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20.25" x14ac:dyDescent="0.25">
      <c r="B23" s="34" t="s">
        <v>12</v>
      </c>
      <c r="C23" s="34"/>
      <c r="D23" s="9">
        <v>56</v>
      </c>
      <c r="E23" s="10">
        <v>9</v>
      </c>
      <c r="F23" s="10">
        <v>7</v>
      </c>
      <c r="G23" s="10">
        <f t="shared" si="0"/>
        <v>6</v>
      </c>
      <c r="H23" s="8">
        <v>22</v>
      </c>
      <c r="I23" s="11">
        <v>82</v>
      </c>
      <c r="J23" s="10">
        <v>9</v>
      </c>
      <c r="K23" s="10">
        <v>15</v>
      </c>
      <c r="L23" s="10">
        <f t="shared" si="6"/>
        <v>24</v>
      </c>
      <c r="M23" s="12">
        <v>48</v>
      </c>
      <c r="N23" s="11">
        <v>99</v>
      </c>
      <c r="O23" s="10">
        <v>15</v>
      </c>
      <c r="P23" s="10">
        <v>15</v>
      </c>
      <c r="Q23" s="10">
        <f t="shared" si="4"/>
        <v>29</v>
      </c>
      <c r="R23" s="12">
        <v>59</v>
      </c>
      <c r="S23" s="11">
        <v>93</v>
      </c>
      <c r="T23" s="10">
        <v>16</v>
      </c>
      <c r="U23" s="10">
        <v>17</v>
      </c>
      <c r="V23" s="10">
        <f t="shared" si="5"/>
        <v>41</v>
      </c>
      <c r="W23" s="12">
        <v>74</v>
      </c>
      <c r="X23" s="11">
        <v>65</v>
      </c>
      <c r="Y23" s="10">
        <v>17</v>
      </c>
      <c r="Z23" s="10">
        <v>25</v>
      </c>
      <c r="AA23" s="10">
        <f t="shared" si="7"/>
        <v>16</v>
      </c>
      <c r="AB23" s="12">
        <v>58</v>
      </c>
      <c r="AC23" s="11">
        <v>74</v>
      </c>
      <c r="AD23" s="10">
        <v>13</v>
      </c>
      <c r="AE23" s="10">
        <v>15</v>
      </c>
      <c r="AF23" s="10">
        <f t="shared" si="8"/>
        <v>16</v>
      </c>
      <c r="AG23" s="12">
        <v>44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ht="20.25" x14ac:dyDescent="0.25">
      <c r="B24" s="34" t="s">
        <v>13</v>
      </c>
      <c r="C24" s="34"/>
      <c r="D24" s="9">
        <v>165</v>
      </c>
      <c r="E24" s="10">
        <v>14</v>
      </c>
      <c r="F24" s="10">
        <v>25</v>
      </c>
      <c r="G24" s="10">
        <f t="shared" si="0"/>
        <v>11</v>
      </c>
      <c r="H24" s="8">
        <v>50</v>
      </c>
      <c r="I24" s="11">
        <v>186</v>
      </c>
      <c r="J24" s="10">
        <v>18</v>
      </c>
      <c r="K24" s="10">
        <v>32</v>
      </c>
      <c r="L24" s="10">
        <f t="shared" si="6"/>
        <v>28</v>
      </c>
      <c r="M24" s="12">
        <v>78</v>
      </c>
      <c r="N24" s="11">
        <v>177</v>
      </c>
      <c r="O24" s="10">
        <v>22</v>
      </c>
      <c r="P24" s="10">
        <v>52</v>
      </c>
      <c r="Q24" s="10">
        <f t="shared" si="4"/>
        <v>60</v>
      </c>
      <c r="R24" s="12">
        <v>134</v>
      </c>
      <c r="S24" s="11">
        <v>159</v>
      </c>
      <c r="T24" s="10">
        <v>20</v>
      </c>
      <c r="U24" s="10">
        <v>34</v>
      </c>
      <c r="V24" s="10">
        <f t="shared" si="5"/>
        <v>15</v>
      </c>
      <c r="W24" s="12">
        <v>69</v>
      </c>
      <c r="X24" s="11">
        <v>189</v>
      </c>
      <c r="Y24" s="10">
        <v>19</v>
      </c>
      <c r="Z24" s="10">
        <v>55</v>
      </c>
      <c r="AA24" s="10">
        <f t="shared" si="7"/>
        <v>18</v>
      </c>
      <c r="AB24" s="12">
        <v>92</v>
      </c>
      <c r="AC24" s="11">
        <v>179</v>
      </c>
      <c r="AD24" s="10">
        <v>17</v>
      </c>
      <c r="AE24" s="10">
        <v>54</v>
      </c>
      <c r="AF24" s="10">
        <f t="shared" si="8"/>
        <v>20</v>
      </c>
      <c r="AG24" s="12">
        <v>91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20.25" x14ac:dyDescent="0.25">
      <c r="B25" s="34" t="s">
        <v>14</v>
      </c>
      <c r="C25" s="34"/>
      <c r="D25" s="9">
        <v>334</v>
      </c>
      <c r="E25" s="10">
        <v>26</v>
      </c>
      <c r="F25" s="10">
        <v>40</v>
      </c>
      <c r="G25" s="10">
        <f t="shared" si="0"/>
        <v>23</v>
      </c>
      <c r="H25" s="8">
        <v>89</v>
      </c>
      <c r="I25" s="11">
        <v>293</v>
      </c>
      <c r="J25" s="10">
        <v>33</v>
      </c>
      <c r="K25" s="10">
        <v>66</v>
      </c>
      <c r="L25" s="10">
        <f t="shared" si="6"/>
        <v>27</v>
      </c>
      <c r="M25" s="12">
        <v>126</v>
      </c>
      <c r="N25" s="11">
        <v>272</v>
      </c>
      <c r="O25" s="10">
        <v>56</v>
      </c>
      <c r="P25" s="10">
        <v>81</v>
      </c>
      <c r="Q25" s="10">
        <f t="shared" si="4"/>
        <v>65</v>
      </c>
      <c r="R25" s="12">
        <v>202</v>
      </c>
      <c r="S25" s="11">
        <v>301</v>
      </c>
      <c r="T25" s="10">
        <v>45</v>
      </c>
      <c r="U25" s="10">
        <v>72</v>
      </c>
      <c r="V25" s="10">
        <f t="shared" si="5"/>
        <v>45</v>
      </c>
      <c r="W25" s="12">
        <v>162</v>
      </c>
      <c r="X25" s="11">
        <v>338</v>
      </c>
      <c r="Y25" s="10">
        <v>48</v>
      </c>
      <c r="Z25" s="10">
        <v>110</v>
      </c>
      <c r="AA25" s="10">
        <f t="shared" si="7"/>
        <v>2</v>
      </c>
      <c r="AB25" s="12">
        <v>160</v>
      </c>
      <c r="AC25" s="11">
        <v>311</v>
      </c>
      <c r="AD25" s="10">
        <v>57</v>
      </c>
      <c r="AE25" s="10">
        <v>90</v>
      </c>
      <c r="AF25" s="10">
        <f t="shared" si="8"/>
        <v>39</v>
      </c>
      <c r="AG25" s="12">
        <v>186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20.25" x14ac:dyDescent="0.25">
      <c r="B26" s="34" t="s">
        <v>15</v>
      </c>
      <c r="C26" s="34"/>
      <c r="D26" s="10">
        <v>19</v>
      </c>
      <c r="E26" s="10">
        <v>5</v>
      </c>
      <c r="F26" s="10">
        <v>6</v>
      </c>
      <c r="G26" s="10">
        <f t="shared" si="0"/>
        <v>4</v>
      </c>
      <c r="H26" s="8">
        <v>15</v>
      </c>
      <c r="I26" s="11">
        <v>13</v>
      </c>
      <c r="J26" s="10">
        <v>12</v>
      </c>
      <c r="K26" s="10">
        <v>7</v>
      </c>
      <c r="L26" s="10">
        <f t="shared" si="6"/>
        <v>8</v>
      </c>
      <c r="M26" s="12">
        <v>27</v>
      </c>
      <c r="N26" s="11">
        <v>10</v>
      </c>
      <c r="O26" s="10">
        <v>3</v>
      </c>
      <c r="P26" s="10">
        <v>4</v>
      </c>
      <c r="Q26" s="10">
        <f t="shared" si="4"/>
        <v>7</v>
      </c>
      <c r="R26" s="12">
        <v>14</v>
      </c>
      <c r="S26" s="11">
        <v>21</v>
      </c>
      <c r="T26" s="10">
        <v>2</v>
      </c>
      <c r="U26" s="10">
        <v>2</v>
      </c>
      <c r="V26" s="10">
        <f t="shared" si="5"/>
        <v>5</v>
      </c>
      <c r="W26" s="12">
        <v>9</v>
      </c>
      <c r="X26" s="11">
        <v>17</v>
      </c>
      <c r="Y26" s="10">
        <v>6</v>
      </c>
      <c r="Z26" s="10">
        <v>4</v>
      </c>
      <c r="AA26" s="10">
        <f t="shared" si="7"/>
        <v>8</v>
      </c>
      <c r="AB26" s="12">
        <v>18</v>
      </c>
      <c r="AC26" s="11">
        <v>9</v>
      </c>
      <c r="AD26" s="10">
        <v>8</v>
      </c>
      <c r="AE26" s="10">
        <v>4</v>
      </c>
      <c r="AF26" s="10">
        <f t="shared" si="8"/>
        <v>7</v>
      </c>
      <c r="AG26" s="12">
        <v>19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20.25" x14ac:dyDescent="0.25">
      <c r="B27" s="34" t="s">
        <v>16</v>
      </c>
      <c r="C27" s="34"/>
      <c r="D27" s="9">
        <v>273</v>
      </c>
      <c r="E27" s="10">
        <v>27</v>
      </c>
      <c r="F27" s="10">
        <v>44</v>
      </c>
      <c r="G27" s="10">
        <f t="shared" si="0"/>
        <v>1</v>
      </c>
      <c r="H27" s="8">
        <v>72</v>
      </c>
      <c r="I27" s="11">
        <v>210</v>
      </c>
      <c r="J27" s="10">
        <v>23</v>
      </c>
      <c r="K27" s="10">
        <v>52</v>
      </c>
      <c r="L27" s="10">
        <f t="shared" si="6"/>
        <v>1</v>
      </c>
      <c r="M27" s="12">
        <v>76</v>
      </c>
      <c r="N27" s="11">
        <v>205</v>
      </c>
      <c r="O27" s="10">
        <v>32</v>
      </c>
      <c r="P27" s="10">
        <v>47</v>
      </c>
      <c r="Q27" s="10">
        <f t="shared" si="4"/>
        <v>1</v>
      </c>
      <c r="R27" s="12">
        <v>80</v>
      </c>
      <c r="S27" s="11">
        <v>200</v>
      </c>
      <c r="T27" s="10">
        <v>28</v>
      </c>
      <c r="U27" s="10">
        <v>62</v>
      </c>
      <c r="V27" s="10">
        <f>W27-U27-T27</f>
        <v>2</v>
      </c>
      <c r="W27" s="12">
        <v>92</v>
      </c>
      <c r="X27" s="11">
        <v>211</v>
      </c>
      <c r="Y27" s="10">
        <v>41</v>
      </c>
      <c r="Z27" s="10">
        <v>56</v>
      </c>
      <c r="AA27" s="10">
        <f t="shared" si="7"/>
        <v>13</v>
      </c>
      <c r="AB27" s="12">
        <v>110</v>
      </c>
      <c r="AC27" s="11">
        <v>207</v>
      </c>
      <c r="AD27" s="10">
        <v>28</v>
      </c>
      <c r="AE27" s="10">
        <v>56</v>
      </c>
      <c r="AF27" s="10">
        <f t="shared" si="8"/>
        <v>3</v>
      </c>
      <c r="AG27" s="12">
        <v>87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20.25" x14ac:dyDescent="0.25">
      <c r="B28" s="34" t="s">
        <v>17</v>
      </c>
      <c r="C28" s="34"/>
      <c r="D28" s="9">
        <v>254</v>
      </c>
      <c r="E28" s="10">
        <v>19</v>
      </c>
      <c r="F28" s="10">
        <v>40</v>
      </c>
      <c r="G28" s="10">
        <f t="shared" si="0"/>
        <v>1</v>
      </c>
      <c r="H28" s="8">
        <v>60</v>
      </c>
      <c r="I28" s="11">
        <v>224</v>
      </c>
      <c r="J28" s="10">
        <v>26</v>
      </c>
      <c r="K28" s="10">
        <v>48</v>
      </c>
      <c r="L28" s="10">
        <f t="shared" si="6"/>
        <v>2</v>
      </c>
      <c r="M28" s="12">
        <v>76</v>
      </c>
      <c r="N28" s="11">
        <v>224</v>
      </c>
      <c r="O28" s="10">
        <v>53</v>
      </c>
      <c r="P28" s="10">
        <v>46</v>
      </c>
      <c r="Q28" s="10">
        <f t="shared" si="4"/>
        <v>5</v>
      </c>
      <c r="R28" s="12">
        <v>104</v>
      </c>
      <c r="S28" s="11">
        <v>206</v>
      </c>
      <c r="T28" s="10">
        <v>53</v>
      </c>
      <c r="U28" s="10">
        <v>54</v>
      </c>
      <c r="V28" s="10">
        <f>W28-U28-T28</f>
        <v>24</v>
      </c>
      <c r="W28" s="12">
        <v>131</v>
      </c>
      <c r="X28" s="11">
        <v>272</v>
      </c>
      <c r="Y28" s="10">
        <v>42</v>
      </c>
      <c r="Z28" s="10">
        <v>74</v>
      </c>
      <c r="AA28" s="10">
        <f t="shared" si="7"/>
        <v>14</v>
      </c>
      <c r="AB28" s="12">
        <v>130</v>
      </c>
      <c r="AC28" s="11">
        <v>217</v>
      </c>
      <c r="AD28" s="10">
        <v>36</v>
      </c>
      <c r="AE28" s="10">
        <v>64</v>
      </c>
      <c r="AF28" s="10">
        <f t="shared" si="8"/>
        <v>7</v>
      </c>
      <c r="AG28" s="12">
        <v>107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20.25" x14ac:dyDescent="0.25">
      <c r="B29" s="34" t="s">
        <v>18</v>
      </c>
      <c r="C29" s="34"/>
      <c r="D29" s="9">
        <v>362</v>
      </c>
      <c r="E29" s="10">
        <v>50</v>
      </c>
      <c r="F29" s="10">
        <v>38</v>
      </c>
      <c r="G29" s="10">
        <f t="shared" si="0"/>
        <v>16</v>
      </c>
      <c r="H29" s="8">
        <v>104</v>
      </c>
      <c r="I29" s="11">
        <v>319</v>
      </c>
      <c r="J29" s="10">
        <v>111</v>
      </c>
      <c r="K29" s="10">
        <v>57</v>
      </c>
      <c r="L29" s="10">
        <f t="shared" si="6"/>
        <v>16</v>
      </c>
      <c r="M29" s="12">
        <v>184</v>
      </c>
      <c r="N29" s="11">
        <v>335</v>
      </c>
      <c r="O29" s="10">
        <v>134</v>
      </c>
      <c r="P29" s="10">
        <v>58</v>
      </c>
      <c r="Q29" s="10">
        <f t="shared" si="4"/>
        <v>11</v>
      </c>
      <c r="R29" s="12">
        <v>203</v>
      </c>
      <c r="S29" s="11">
        <v>310</v>
      </c>
      <c r="T29" s="10">
        <v>85</v>
      </c>
      <c r="U29" s="10">
        <v>63</v>
      </c>
      <c r="V29" s="10">
        <f>W29-U29-T29</f>
        <v>12</v>
      </c>
      <c r="W29" s="12">
        <v>160</v>
      </c>
      <c r="X29" s="11">
        <v>308</v>
      </c>
      <c r="Y29" s="10">
        <v>73</v>
      </c>
      <c r="Z29" s="10">
        <v>60</v>
      </c>
      <c r="AA29" s="10">
        <f t="shared" si="7"/>
        <v>4</v>
      </c>
      <c r="AB29" s="12">
        <v>137</v>
      </c>
      <c r="AC29" s="11">
        <v>289</v>
      </c>
      <c r="AD29" s="10">
        <v>96</v>
      </c>
      <c r="AE29" s="10">
        <v>87</v>
      </c>
      <c r="AF29" s="10">
        <f t="shared" si="8"/>
        <v>7</v>
      </c>
      <c r="AG29" s="12">
        <v>190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7.5" customHeight="1" x14ac:dyDescent="0.25">
      <c r="B30" s="41"/>
      <c r="C30" s="41"/>
      <c r="D30" s="10"/>
      <c r="E30" s="10"/>
      <c r="F30" s="10"/>
      <c r="G30" s="10"/>
      <c r="H30" s="8"/>
      <c r="I30" s="11"/>
      <c r="J30" s="10"/>
      <c r="K30" s="10"/>
      <c r="L30" s="10"/>
      <c r="M30" s="12"/>
      <c r="N30" s="11"/>
      <c r="O30" s="10"/>
      <c r="P30" s="10"/>
      <c r="Q30" s="10"/>
      <c r="R30" s="12"/>
      <c r="S30" s="11"/>
      <c r="T30" s="10"/>
      <c r="U30" s="10"/>
      <c r="V30" s="10"/>
      <c r="W30" s="12"/>
      <c r="X30" s="11"/>
      <c r="Y30" s="10"/>
      <c r="Z30" s="10"/>
      <c r="AA30" s="10"/>
      <c r="AB30" s="12"/>
      <c r="AC30" s="11"/>
      <c r="AD30" s="10"/>
      <c r="AE30" s="10"/>
      <c r="AF30" s="10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20.25" x14ac:dyDescent="0.25">
      <c r="B31" s="38" t="s">
        <v>1</v>
      </c>
      <c r="C31" s="38"/>
      <c r="D31" s="17">
        <f>SUM(D13:D29)</f>
        <v>2244</v>
      </c>
      <c r="E31" s="17">
        <f>SUM(E13:E29)</f>
        <v>271</v>
      </c>
      <c r="F31" s="17">
        <f>SUM(F13:F29)</f>
        <v>388</v>
      </c>
      <c r="G31" s="17">
        <f>SUM(G13:G29)</f>
        <v>388</v>
      </c>
      <c r="H31" s="17">
        <f>SUM(H13:H29)</f>
        <v>1047</v>
      </c>
      <c r="I31" s="18">
        <f t="shared" ref="I31:O31" si="9">SUM(I13:I29)</f>
        <v>2059</v>
      </c>
      <c r="J31" s="17">
        <f t="shared" si="9"/>
        <v>406</v>
      </c>
      <c r="K31" s="17">
        <f t="shared" si="9"/>
        <v>518</v>
      </c>
      <c r="L31" s="17">
        <f t="shared" si="9"/>
        <v>349</v>
      </c>
      <c r="M31" s="19">
        <f t="shared" si="9"/>
        <v>1273</v>
      </c>
      <c r="N31" s="18">
        <f t="shared" si="9"/>
        <v>2037</v>
      </c>
      <c r="O31" s="17">
        <f t="shared" si="9"/>
        <v>559</v>
      </c>
      <c r="P31" s="17">
        <f>SUM(P13:P29)</f>
        <v>586</v>
      </c>
      <c r="Q31" s="17">
        <f>SUM(Q13:Q29)</f>
        <v>499</v>
      </c>
      <c r="R31" s="19">
        <f t="shared" ref="R31:Y31" si="10">SUM(R13:R29)</f>
        <v>1644</v>
      </c>
      <c r="S31" s="18">
        <f t="shared" si="10"/>
        <v>2008</v>
      </c>
      <c r="T31" s="17">
        <f t="shared" si="10"/>
        <v>431</v>
      </c>
      <c r="U31" s="17">
        <f t="shared" si="10"/>
        <v>582</v>
      </c>
      <c r="V31" s="17">
        <f t="shared" si="10"/>
        <v>444</v>
      </c>
      <c r="W31" s="19">
        <f t="shared" si="10"/>
        <v>1457</v>
      </c>
      <c r="X31" s="18">
        <f t="shared" si="10"/>
        <v>2190</v>
      </c>
      <c r="Y31" s="17">
        <f t="shared" si="10"/>
        <v>419</v>
      </c>
      <c r="Z31" s="17">
        <f t="shared" ref="Z31:AF31" si="11">SUM(Z13:Z29)</f>
        <v>651</v>
      </c>
      <c r="AA31" s="17">
        <f t="shared" si="11"/>
        <v>293</v>
      </c>
      <c r="AB31" s="19">
        <f t="shared" si="11"/>
        <v>1363</v>
      </c>
      <c r="AC31" s="18">
        <f t="shared" si="11"/>
        <v>1987</v>
      </c>
      <c r="AD31" s="17">
        <f t="shared" si="11"/>
        <v>439</v>
      </c>
      <c r="AE31" s="17">
        <f t="shared" si="11"/>
        <v>671</v>
      </c>
      <c r="AF31" s="17">
        <f t="shared" si="11"/>
        <v>391</v>
      </c>
      <c r="AG31" s="19">
        <f>SUM(AG13:AG29)</f>
        <v>1501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20.25" x14ac:dyDescent="0.25">
      <c r="B33" s="37" t="s">
        <v>61</v>
      </c>
      <c r="C33" s="37"/>
      <c r="D33" s="38" t="s">
        <v>28</v>
      </c>
      <c r="E33" s="38"/>
      <c r="F33" s="38"/>
      <c r="G33" s="38"/>
      <c r="H33" s="38"/>
      <c r="I33" s="39" t="s">
        <v>29</v>
      </c>
      <c r="J33" s="38"/>
      <c r="K33" s="38"/>
      <c r="L33" s="38"/>
      <c r="M33" s="40"/>
      <c r="N33" s="39" t="s">
        <v>30</v>
      </c>
      <c r="O33" s="38"/>
      <c r="P33" s="38"/>
      <c r="Q33" s="38"/>
      <c r="R33" s="40"/>
      <c r="S33" s="39" t="s">
        <v>31</v>
      </c>
      <c r="T33" s="38"/>
      <c r="U33" s="38"/>
      <c r="V33" s="38"/>
      <c r="W33" s="40"/>
      <c r="X33" s="39" t="s">
        <v>32</v>
      </c>
      <c r="Y33" s="38"/>
      <c r="Z33" s="38"/>
      <c r="AA33" s="38"/>
      <c r="AB33" s="40"/>
      <c r="AC33" s="39" t="s">
        <v>33</v>
      </c>
      <c r="AD33" s="38"/>
      <c r="AE33" s="38"/>
      <c r="AF33" s="3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20.25" x14ac:dyDescent="0.25">
      <c r="B34" s="37"/>
      <c r="C34" s="37"/>
      <c r="D34" s="13" t="s">
        <v>0</v>
      </c>
      <c r="E34" s="14" t="s">
        <v>19</v>
      </c>
      <c r="F34" s="14" t="s">
        <v>21</v>
      </c>
      <c r="G34" s="14" t="s">
        <v>52</v>
      </c>
      <c r="H34" s="14" t="s">
        <v>20</v>
      </c>
      <c r="I34" s="15" t="s">
        <v>0</v>
      </c>
      <c r="J34" s="14" t="s">
        <v>19</v>
      </c>
      <c r="K34" s="14" t="s">
        <v>21</v>
      </c>
      <c r="L34" s="14" t="s">
        <v>52</v>
      </c>
      <c r="M34" s="16" t="s">
        <v>20</v>
      </c>
      <c r="N34" s="15" t="s">
        <v>0</v>
      </c>
      <c r="O34" s="14" t="s">
        <v>19</v>
      </c>
      <c r="P34" s="14" t="s">
        <v>21</v>
      </c>
      <c r="Q34" s="14" t="s">
        <v>52</v>
      </c>
      <c r="R34" s="16" t="s">
        <v>20</v>
      </c>
      <c r="S34" s="15" t="s">
        <v>0</v>
      </c>
      <c r="T34" s="14" t="s">
        <v>19</v>
      </c>
      <c r="U34" s="14" t="s">
        <v>21</v>
      </c>
      <c r="V34" s="14" t="s">
        <v>52</v>
      </c>
      <c r="W34" s="16" t="s">
        <v>20</v>
      </c>
      <c r="X34" s="15" t="s">
        <v>0</v>
      </c>
      <c r="Y34" s="14" t="s">
        <v>19</v>
      </c>
      <c r="Z34" s="14" t="s">
        <v>21</v>
      </c>
      <c r="AA34" s="14" t="s">
        <v>52</v>
      </c>
      <c r="AB34" s="16" t="s">
        <v>20</v>
      </c>
      <c r="AC34" s="15" t="s">
        <v>0</v>
      </c>
      <c r="AD34" s="14" t="s">
        <v>19</v>
      </c>
      <c r="AE34" s="14" t="s">
        <v>21</v>
      </c>
      <c r="AF34" s="14" t="s">
        <v>52</v>
      </c>
      <c r="AG34" s="16" t="s">
        <v>20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20.25" x14ac:dyDescent="0.25">
      <c r="B35" s="34" t="s">
        <v>2</v>
      </c>
      <c r="C35" s="34"/>
      <c r="D35" s="9">
        <v>47</v>
      </c>
      <c r="E35" s="10">
        <v>9</v>
      </c>
      <c r="F35" s="10">
        <v>27</v>
      </c>
      <c r="G35" s="10">
        <f>H35-F35-E35</f>
        <v>25</v>
      </c>
      <c r="H35" s="8">
        <v>61</v>
      </c>
      <c r="I35" s="11">
        <v>93</v>
      </c>
      <c r="J35" s="10">
        <v>23</v>
      </c>
      <c r="K35" s="10">
        <v>70</v>
      </c>
      <c r="L35" s="10">
        <f t="shared" ref="L35:L51" si="12">M35-K35-J35</f>
        <v>886</v>
      </c>
      <c r="M35" s="12">
        <v>979</v>
      </c>
      <c r="N35" s="11">
        <v>82</v>
      </c>
      <c r="O35" s="10">
        <v>15</v>
      </c>
      <c r="P35" s="10">
        <v>34</v>
      </c>
      <c r="Q35" s="10">
        <f>R35-P35-O35</f>
        <v>31</v>
      </c>
      <c r="R35" s="12">
        <v>80</v>
      </c>
      <c r="S35" s="11">
        <v>75</v>
      </c>
      <c r="T35" s="10">
        <v>19</v>
      </c>
      <c r="U35" s="10">
        <v>55</v>
      </c>
      <c r="V35" s="10">
        <f t="shared" ref="V35:V51" si="13">W35-U35-T35</f>
        <v>61</v>
      </c>
      <c r="W35" s="12">
        <v>135</v>
      </c>
      <c r="X35" s="11">
        <v>69</v>
      </c>
      <c r="Y35" s="10">
        <v>16</v>
      </c>
      <c r="Z35" s="10">
        <v>37</v>
      </c>
      <c r="AA35" s="10">
        <f>AB35-Z35-Y35</f>
        <v>50</v>
      </c>
      <c r="AB35" s="12">
        <v>103</v>
      </c>
      <c r="AC35" s="11">
        <v>51</v>
      </c>
      <c r="AD35" s="10">
        <v>10</v>
      </c>
      <c r="AE35" s="10">
        <v>21</v>
      </c>
      <c r="AF35" s="10">
        <f t="shared" ref="AF35:AF51" si="14">AG35-AE35-AD35</f>
        <v>28</v>
      </c>
      <c r="AG35" s="12">
        <v>59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20.25" x14ac:dyDescent="0.25">
      <c r="B36" s="34" t="s">
        <v>3</v>
      </c>
      <c r="C36" s="34"/>
      <c r="D36" s="9">
        <v>116</v>
      </c>
      <c r="E36" s="10">
        <v>26</v>
      </c>
      <c r="F36" s="10">
        <v>43</v>
      </c>
      <c r="G36" s="10">
        <f t="shared" ref="G36:G51" si="15">H36-F36-E36</f>
        <v>28</v>
      </c>
      <c r="H36" s="8">
        <v>97</v>
      </c>
      <c r="I36" s="11">
        <v>251</v>
      </c>
      <c r="J36" s="10">
        <v>33</v>
      </c>
      <c r="K36" s="10">
        <v>54</v>
      </c>
      <c r="L36" s="10">
        <f t="shared" si="12"/>
        <v>45</v>
      </c>
      <c r="M36" s="12">
        <v>132</v>
      </c>
      <c r="N36" s="11">
        <v>180</v>
      </c>
      <c r="O36" s="10">
        <v>27</v>
      </c>
      <c r="P36" s="10">
        <v>58</v>
      </c>
      <c r="Q36" s="10">
        <f t="shared" ref="Q36:Q51" si="16">R36-P36-O36</f>
        <v>10</v>
      </c>
      <c r="R36" s="12">
        <v>95</v>
      </c>
      <c r="S36" s="11">
        <v>181</v>
      </c>
      <c r="T36" s="10">
        <v>26</v>
      </c>
      <c r="U36" s="10">
        <v>94</v>
      </c>
      <c r="V36" s="10">
        <f t="shared" si="13"/>
        <v>7</v>
      </c>
      <c r="W36" s="12">
        <v>127</v>
      </c>
      <c r="X36" s="11">
        <v>152</v>
      </c>
      <c r="Y36" s="10">
        <v>41</v>
      </c>
      <c r="Z36" s="10">
        <v>63</v>
      </c>
      <c r="AA36" s="10">
        <f t="shared" ref="AA36:AA43" si="17">AB36-Z36-Y36</f>
        <v>60</v>
      </c>
      <c r="AB36" s="12">
        <v>164</v>
      </c>
      <c r="AC36" s="11">
        <v>127</v>
      </c>
      <c r="AD36" s="10">
        <v>36</v>
      </c>
      <c r="AE36" s="10">
        <v>68</v>
      </c>
      <c r="AF36" s="10">
        <f t="shared" si="14"/>
        <v>92</v>
      </c>
      <c r="AG36" s="12">
        <v>196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20.25" x14ac:dyDescent="0.25">
      <c r="B37" s="34" t="s">
        <v>4</v>
      </c>
      <c r="C37" s="34"/>
      <c r="D37" s="9">
        <v>36</v>
      </c>
      <c r="E37" s="10">
        <v>10</v>
      </c>
      <c r="F37" s="10">
        <v>21</v>
      </c>
      <c r="G37" s="10">
        <f t="shared" si="15"/>
        <v>22</v>
      </c>
      <c r="H37" s="8">
        <v>53</v>
      </c>
      <c r="I37" s="11">
        <v>65</v>
      </c>
      <c r="J37" s="10">
        <v>31</v>
      </c>
      <c r="K37" s="10">
        <v>33</v>
      </c>
      <c r="L37" s="10">
        <f t="shared" si="12"/>
        <v>43</v>
      </c>
      <c r="M37" s="12">
        <v>107</v>
      </c>
      <c r="N37" s="11">
        <v>51</v>
      </c>
      <c r="O37" s="10">
        <v>21</v>
      </c>
      <c r="P37" s="10">
        <v>30</v>
      </c>
      <c r="Q37" s="10">
        <f t="shared" si="16"/>
        <v>83</v>
      </c>
      <c r="R37" s="12">
        <v>134</v>
      </c>
      <c r="S37" s="11">
        <v>64</v>
      </c>
      <c r="T37" s="10">
        <v>29</v>
      </c>
      <c r="U37" s="10">
        <v>36</v>
      </c>
      <c r="V37" s="10">
        <f t="shared" si="13"/>
        <v>57</v>
      </c>
      <c r="W37" s="12">
        <v>122</v>
      </c>
      <c r="X37" s="11">
        <v>52</v>
      </c>
      <c r="Y37" s="10">
        <v>20</v>
      </c>
      <c r="Z37" s="10">
        <v>189</v>
      </c>
      <c r="AA37" s="10">
        <f t="shared" si="17"/>
        <v>257</v>
      </c>
      <c r="AB37" s="12">
        <v>466</v>
      </c>
      <c r="AC37" s="11">
        <v>37</v>
      </c>
      <c r="AD37" s="10">
        <v>22</v>
      </c>
      <c r="AE37" s="10">
        <v>480</v>
      </c>
      <c r="AF37" s="10">
        <f t="shared" si="14"/>
        <v>31</v>
      </c>
      <c r="AG37" s="12">
        <v>533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20.25" x14ac:dyDescent="0.25">
      <c r="B38" s="34" t="s">
        <v>5</v>
      </c>
      <c r="C38" s="34"/>
      <c r="D38" s="9">
        <v>63</v>
      </c>
      <c r="E38" s="10">
        <v>25</v>
      </c>
      <c r="F38" s="10">
        <v>24</v>
      </c>
      <c r="G38" s="10">
        <f t="shared" si="15"/>
        <v>3</v>
      </c>
      <c r="H38" s="8">
        <v>52</v>
      </c>
      <c r="I38" s="11">
        <v>150</v>
      </c>
      <c r="J38" s="10">
        <v>36</v>
      </c>
      <c r="K38" s="10">
        <v>42</v>
      </c>
      <c r="L38" s="10">
        <f t="shared" si="12"/>
        <v>19</v>
      </c>
      <c r="M38" s="12">
        <v>97</v>
      </c>
      <c r="N38" s="11">
        <v>107</v>
      </c>
      <c r="O38" s="10">
        <v>33</v>
      </c>
      <c r="P38" s="10">
        <v>45</v>
      </c>
      <c r="Q38" s="10">
        <f t="shared" si="16"/>
        <v>13</v>
      </c>
      <c r="R38" s="12">
        <v>91</v>
      </c>
      <c r="S38" s="11">
        <v>105</v>
      </c>
      <c r="T38" s="10">
        <v>44</v>
      </c>
      <c r="U38" s="10">
        <v>48</v>
      </c>
      <c r="V38" s="10">
        <f t="shared" si="13"/>
        <v>6</v>
      </c>
      <c r="W38" s="12">
        <v>98</v>
      </c>
      <c r="X38" s="11">
        <v>88</v>
      </c>
      <c r="Y38" s="10">
        <v>31</v>
      </c>
      <c r="Z38" s="10">
        <v>39</v>
      </c>
      <c r="AA38" s="10">
        <f t="shared" si="17"/>
        <v>1</v>
      </c>
      <c r="AB38" s="12">
        <v>71</v>
      </c>
      <c r="AC38" s="11">
        <v>52</v>
      </c>
      <c r="AD38" s="10">
        <v>21</v>
      </c>
      <c r="AE38" s="10">
        <v>31</v>
      </c>
      <c r="AF38" s="10">
        <f t="shared" si="14"/>
        <v>16</v>
      </c>
      <c r="AG38" s="12">
        <v>68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20.25" x14ac:dyDescent="0.25">
      <c r="B39" s="34" t="s">
        <v>6</v>
      </c>
      <c r="C39" s="34"/>
      <c r="D39" s="9">
        <v>63</v>
      </c>
      <c r="E39" s="10">
        <v>33</v>
      </c>
      <c r="F39" s="10">
        <v>30</v>
      </c>
      <c r="G39" s="10">
        <f t="shared" si="15"/>
        <v>28</v>
      </c>
      <c r="H39" s="8">
        <v>91</v>
      </c>
      <c r="I39" s="11">
        <v>162</v>
      </c>
      <c r="J39" s="10">
        <v>22</v>
      </c>
      <c r="K39" s="10">
        <v>29</v>
      </c>
      <c r="L39" s="10">
        <f t="shared" si="12"/>
        <v>18</v>
      </c>
      <c r="M39" s="12">
        <v>69</v>
      </c>
      <c r="N39" s="11">
        <v>95</v>
      </c>
      <c r="O39" s="10">
        <v>18</v>
      </c>
      <c r="P39" s="10">
        <v>24</v>
      </c>
      <c r="Q39" s="10">
        <f t="shared" si="16"/>
        <v>19</v>
      </c>
      <c r="R39" s="12">
        <v>61</v>
      </c>
      <c r="S39" s="11">
        <v>123</v>
      </c>
      <c r="T39" s="10">
        <v>33</v>
      </c>
      <c r="U39" s="10">
        <v>54</v>
      </c>
      <c r="V39" s="10">
        <f t="shared" si="13"/>
        <v>9</v>
      </c>
      <c r="W39" s="12">
        <v>96</v>
      </c>
      <c r="X39" s="11">
        <v>74</v>
      </c>
      <c r="Y39" s="10">
        <v>48</v>
      </c>
      <c r="Z39" s="10">
        <v>55</v>
      </c>
      <c r="AA39" s="10">
        <f t="shared" si="17"/>
        <v>105</v>
      </c>
      <c r="AB39" s="12">
        <v>208</v>
      </c>
      <c r="AC39" s="11">
        <v>70</v>
      </c>
      <c r="AD39" s="10">
        <v>37</v>
      </c>
      <c r="AE39" s="10">
        <v>42</v>
      </c>
      <c r="AF39" s="10">
        <f t="shared" si="14"/>
        <v>91</v>
      </c>
      <c r="AG39" s="12">
        <v>170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20.25" x14ac:dyDescent="0.25">
      <c r="B40" s="34" t="s">
        <v>7</v>
      </c>
      <c r="C40" s="34"/>
      <c r="D40" s="10">
        <v>66</v>
      </c>
      <c r="E40" s="10">
        <v>36</v>
      </c>
      <c r="F40" s="10">
        <v>12</v>
      </c>
      <c r="G40" s="10">
        <f t="shared" si="15"/>
        <v>7</v>
      </c>
      <c r="H40" s="8">
        <v>55</v>
      </c>
      <c r="I40" s="11">
        <v>171</v>
      </c>
      <c r="J40" s="10">
        <v>42</v>
      </c>
      <c r="K40" s="10">
        <v>25</v>
      </c>
      <c r="L40" s="10">
        <f t="shared" si="12"/>
        <v>4</v>
      </c>
      <c r="M40" s="12">
        <v>71</v>
      </c>
      <c r="N40" s="11">
        <v>150</v>
      </c>
      <c r="O40" s="10">
        <v>23</v>
      </c>
      <c r="P40" s="10">
        <v>21</v>
      </c>
      <c r="Q40" s="10">
        <f t="shared" si="16"/>
        <v>5</v>
      </c>
      <c r="R40" s="12">
        <v>49</v>
      </c>
      <c r="S40" s="11">
        <v>160</v>
      </c>
      <c r="T40" s="10">
        <v>68</v>
      </c>
      <c r="U40" s="10">
        <v>27</v>
      </c>
      <c r="V40" s="10">
        <f t="shared" si="13"/>
        <v>24</v>
      </c>
      <c r="W40" s="12">
        <v>119</v>
      </c>
      <c r="X40" s="11">
        <v>120</v>
      </c>
      <c r="Y40" s="10">
        <v>37</v>
      </c>
      <c r="Z40" s="10">
        <v>19</v>
      </c>
      <c r="AA40" s="10">
        <f t="shared" si="17"/>
        <v>27</v>
      </c>
      <c r="AB40" s="12">
        <v>83</v>
      </c>
      <c r="AC40" s="11">
        <v>85</v>
      </c>
      <c r="AD40" s="10">
        <v>14</v>
      </c>
      <c r="AE40" s="10">
        <v>12</v>
      </c>
      <c r="AF40" s="10">
        <f t="shared" si="14"/>
        <v>14</v>
      </c>
      <c r="AG40" s="12">
        <v>40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ht="20.25" x14ac:dyDescent="0.25">
      <c r="B41" s="34" t="s">
        <v>8</v>
      </c>
      <c r="C41" s="34"/>
      <c r="D41" s="10">
        <v>9</v>
      </c>
      <c r="E41" s="10">
        <v>1</v>
      </c>
      <c r="F41" s="10">
        <v>9</v>
      </c>
      <c r="G41" s="10">
        <f t="shared" si="15"/>
        <v>5</v>
      </c>
      <c r="H41" s="8">
        <v>15</v>
      </c>
      <c r="I41" s="11">
        <v>33</v>
      </c>
      <c r="J41" s="10">
        <v>10</v>
      </c>
      <c r="K41" s="10">
        <v>18</v>
      </c>
      <c r="L41" s="10">
        <f t="shared" si="12"/>
        <v>2</v>
      </c>
      <c r="M41" s="12">
        <v>30</v>
      </c>
      <c r="N41" s="11">
        <v>30</v>
      </c>
      <c r="O41" s="10">
        <v>12</v>
      </c>
      <c r="P41" s="10">
        <v>6</v>
      </c>
      <c r="Q41" s="10">
        <f t="shared" si="16"/>
        <v>5</v>
      </c>
      <c r="R41" s="12">
        <v>23</v>
      </c>
      <c r="S41" s="11">
        <v>31</v>
      </c>
      <c r="T41" s="10">
        <v>15</v>
      </c>
      <c r="U41" s="10">
        <v>3</v>
      </c>
      <c r="V41" s="10">
        <f t="shared" si="13"/>
        <v>7</v>
      </c>
      <c r="W41" s="12">
        <v>25</v>
      </c>
      <c r="X41" s="11">
        <v>29</v>
      </c>
      <c r="Y41" s="10">
        <v>8</v>
      </c>
      <c r="Z41" s="10">
        <v>6</v>
      </c>
      <c r="AA41" s="10">
        <f t="shared" si="17"/>
        <v>3</v>
      </c>
      <c r="AB41" s="12">
        <v>17</v>
      </c>
      <c r="AC41" s="11">
        <v>11</v>
      </c>
      <c r="AD41" s="10">
        <v>4</v>
      </c>
      <c r="AE41" s="10">
        <v>2</v>
      </c>
      <c r="AF41" s="10">
        <f t="shared" si="14"/>
        <v>8</v>
      </c>
      <c r="AG41" s="12">
        <v>14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20.25" x14ac:dyDescent="0.25">
      <c r="B42" s="34" t="s">
        <v>9</v>
      </c>
      <c r="C42" s="34"/>
      <c r="D42" s="10">
        <v>20</v>
      </c>
      <c r="E42" s="10">
        <v>7</v>
      </c>
      <c r="F42" s="10">
        <v>4</v>
      </c>
      <c r="G42" s="10">
        <f t="shared" si="15"/>
        <v>4</v>
      </c>
      <c r="H42" s="8">
        <v>15</v>
      </c>
      <c r="I42" s="11">
        <v>32</v>
      </c>
      <c r="J42" s="10">
        <v>7</v>
      </c>
      <c r="K42" s="10">
        <v>6</v>
      </c>
      <c r="L42" s="10">
        <f t="shared" si="12"/>
        <v>15</v>
      </c>
      <c r="M42" s="12">
        <v>28</v>
      </c>
      <c r="N42" s="11">
        <v>29</v>
      </c>
      <c r="O42" s="10">
        <v>10</v>
      </c>
      <c r="P42" s="10">
        <v>9</v>
      </c>
      <c r="Q42" s="10">
        <f t="shared" si="16"/>
        <v>3</v>
      </c>
      <c r="R42" s="12">
        <v>22</v>
      </c>
      <c r="S42" s="11">
        <v>25</v>
      </c>
      <c r="T42" s="10">
        <v>8</v>
      </c>
      <c r="U42" s="10">
        <v>5</v>
      </c>
      <c r="V42" s="10">
        <f t="shared" si="13"/>
        <v>9</v>
      </c>
      <c r="W42" s="12">
        <v>22</v>
      </c>
      <c r="X42" s="11">
        <v>30</v>
      </c>
      <c r="Y42" s="10">
        <v>11</v>
      </c>
      <c r="Z42" s="10">
        <v>8</v>
      </c>
      <c r="AA42" s="10">
        <f t="shared" si="17"/>
        <v>25</v>
      </c>
      <c r="AB42" s="12">
        <v>44</v>
      </c>
      <c r="AC42" s="11">
        <v>15</v>
      </c>
      <c r="AD42" s="10">
        <v>8</v>
      </c>
      <c r="AE42" s="10">
        <v>5</v>
      </c>
      <c r="AF42" s="10">
        <f t="shared" si="14"/>
        <v>11</v>
      </c>
      <c r="AG42" s="12">
        <v>24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20.25" x14ac:dyDescent="0.25">
      <c r="B43" s="34" t="s">
        <v>10</v>
      </c>
      <c r="C43" s="34"/>
      <c r="D43" s="10">
        <v>38</v>
      </c>
      <c r="E43" s="10">
        <v>4</v>
      </c>
      <c r="F43" s="10">
        <v>15</v>
      </c>
      <c r="G43" s="10">
        <f t="shared" si="15"/>
        <v>11</v>
      </c>
      <c r="H43" s="8">
        <v>30</v>
      </c>
      <c r="I43" s="11">
        <v>53</v>
      </c>
      <c r="J43" s="10">
        <v>18</v>
      </c>
      <c r="K43" s="10">
        <v>20</v>
      </c>
      <c r="L43" s="10">
        <f t="shared" si="12"/>
        <v>6</v>
      </c>
      <c r="M43" s="12">
        <v>44</v>
      </c>
      <c r="N43" s="11">
        <v>36</v>
      </c>
      <c r="O43" s="10">
        <v>19</v>
      </c>
      <c r="P43" s="10">
        <v>7</v>
      </c>
      <c r="Q43" s="10">
        <f t="shared" si="16"/>
        <v>10</v>
      </c>
      <c r="R43" s="12">
        <v>36</v>
      </c>
      <c r="S43" s="11">
        <v>41</v>
      </c>
      <c r="T43" s="10">
        <v>22</v>
      </c>
      <c r="U43" s="10">
        <v>7</v>
      </c>
      <c r="V43" s="10">
        <f t="shared" si="13"/>
        <v>8</v>
      </c>
      <c r="W43" s="12">
        <v>37</v>
      </c>
      <c r="X43" s="11">
        <v>20</v>
      </c>
      <c r="Y43" s="10">
        <v>21</v>
      </c>
      <c r="Z43" s="10">
        <v>8</v>
      </c>
      <c r="AA43" s="10">
        <f t="shared" si="17"/>
        <v>10</v>
      </c>
      <c r="AB43" s="12">
        <v>39</v>
      </c>
      <c r="AC43" s="11">
        <v>13</v>
      </c>
      <c r="AD43" s="10">
        <v>13</v>
      </c>
      <c r="AE43" s="10">
        <v>8</v>
      </c>
      <c r="AF43" s="10">
        <f t="shared" si="14"/>
        <v>8</v>
      </c>
      <c r="AG43" s="12">
        <v>29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20.25" x14ac:dyDescent="0.25">
      <c r="B44" s="34" t="s">
        <v>11</v>
      </c>
      <c r="C44" s="34"/>
      <c r="D44" s="9">
        <v>2</v>
      </c>
      <c r="E44" s="10">
        <v>1</v>
      </c>
      <c r="F44" s="10">
        <v>1</v>
      </c>
      <c r="G44" s="10">
        <f t="shared" si="15"/>
        <v>4</v>
      </c>
      <c r="H44" s="8">
        <v>6</v>
      </c>
      <c r="I44" s="11">
        <v>8</v>
      </c>
      <c r="J44" s="10">
        <v>2</v>
      </c>
      <c r="K44" s="10">
        <v>1</v>
      </c>
      <c r="L44" s="10">
        <f t="shared" si="12"/>
        <v>2</v>
      </c>
      <c r="M44" s="12">
        <v>5</v>
      </c>
      <c r="N44" s="11">
        <v>11</v>
      </c>
      <c r="O44" s="10">
        <v>0</v>
      </c>
      <c r="P44" s="10">
        <v>3</v>
      </c>
      <c r="Q44" s="10">
        <f>R44-P44-O44</f>
        <v>4</v>
      </c>
      <c r="R44" s="12">
        <v>7</v>
      </c>
      <c r="S44" s="11">
        <v>4</v>
      </c>
      <c r="T44" s="10">
        <v>0</v>
      </c>
      <c r="U44" s="10">
        <v>0</v>
      </c>
      <c r="V44" s="10">
        <f t="shared" si="13"/>
        <v>8</v>
      </c>
      <c r="W44" s="12">
        <v>8</v>
      </c>
      <c r="X44" s="11">
        <v>4</v>
      </c>
      <c r="Y44" s="10">
        <v>3</v>
      </c>
      <c r="Z44" s="10">
        <v>0</v>
      </c>
      <c r="AA44" s="10">
        <f>AB44-Z44-Y44</f>
        <v>4</v>
      </c>
      <c r="AB44" s="12">
        <v>7</v>
      </c>
      <c r="AC44" s="11">
        <v>7</v>
      </c>
      <c r="AD44" s="10">
        <v>0</v>
      </c>
      <c r="AE44" s="10">
        <v>0</v>
      </c>
      <c r="AF44" s="10">
        <f t="shared" si="14"/>
        <v>0</v>
      </c>
      <c r="AG44" s="12"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ht="20.25" x14ac:dyDescent="0.25">
      <c r="B45" s="34" t="s">
        <v>12</v>
      </c>
      <c r="C45" s="34"/>
      <c r="D45" s="9">
        <v>37</v>
      </c>
      <c r="E45" s="10">
        <v>11</v>
      </c>
      <c r="F45" s="10">
        <v>8</v>
      </c>
      <c r="G45" s="10">
        <f t="shared" si="15"/>
        <v>9</v>
      </c>
      <c r="H45" s="8">
        <v>28</v>
      </c>
      <c r="I45" s="11">
        <v>92</v>
      </c>
      <c r="J45" s="10">
        <v>20</v>
      </c>
      <c r="K45" s="10">
        <v>29</v>
      </c>
      <c r="L45" s="10">
        <f t="shared" si="12"/>
        <v>27</v>
      </c>
      <c r="M45" s="12">
        <v>76</v>
      </c>
      <c r="N45" s="11">
        <v>65</v>
      </c>
      <c r="O45" s="10">
        <v>8</v>
      </c>
      <c r="P45" s="10">
        <v>10</v>
      </c>
      <c r="Q45" s="10">
        <f t="shared" si="16"/>
        <v>32</v>
      </c>
      <c r="R45" s="12">
        <v>50</v>
      </c>
      <c r="S45" s="11">
        <v>62</v>
      </c>
      <c r="T45" s="10">
        <v>14</v>
      </c>
      <c r="U45" s="10">
        <v>8</v>
      </c>
      <c r="V45" s="10">
        <f t="shared" si="13"/>
        <v>20</v>
      </c>
      <c r="W45" s="12">
        <v>42</v>
      </c>
      <c r="X45" s="11">
        <v>42</v>
      </c>
      <c r="Y45" s="10">
        <v>37</v>
      </c>
      <c r="Z45" s="10">
        <v>36</v>
      </c>
      <c r="AA45" s="10">
        <f t="shared" ref="AA45:AA51" si="18">AB45-Z45-Y45</f>
        <v>26</v>
      </c>
      <c r="AB45" s="12">
        <v>99</v>
      </c>
      <c r="AC45" s="11">
        <v>43</v>
      </c>
      <c r="AD45" s="10">
        <v>12</v>
      </c>
      <c r="AE45" s="10">
        <v>8</v>
      </c>
      <c r="AF45" s="10">
        <f t="shared" si="14"/>
        <v>14</v>
      </c>
      <c r="AG45" s="12">
        <v>34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20.25" x14ac:dyDescent="0.25">
      <c r="B46" s="34" t="s">
        <v>13</v>
      </c>
      <c r="C46" s="34"/>
      <c r="D46" s="9">
        <v>91</v>
      </c>
      <c r="E46" s="10">
        <v>18</v>
      </c>
      <c r="F46" s="10">
        <v>34</v>
      </c>
      <c r="G46" s="10">
        <f t="shared" si="15"/>
        <v>21</v>
      </c>
      <c r="H46" s="8">
        <v>73</v>
      </c>
      <c r="I46" s="11">
        <v>249</v>
      </c>
      <c r="J46" s="10">
        <v>23</v>
      </c>
      <c r="K46" s="10">
        <v>56</v>
      </c>
      <c r="L46" s="10">
        <f t="shared" si="12"/>
        <v>20</v>
      </c>
      <c r="M46" s="12">
        <v>99</v>
      </c>
      <c r="N46" s="11">
        <v>172</v>
      </c>
      <c r="O46" s="10">
        <v>19</v>
      </c>
      <c r="P46" s="10">
        <v>43</v>
      </c>
      <c r="Q46" s="10">
        <f t="shared" si="16"/>
        <v>3</v>
      </c>
      <c r="R46" s="12">
        <v>65</v>
      </c>
      <c r="S46" s="11">
        <v>205</v>
      </c>
      <c r="T46" s="10">
        <v>20</v>
      </c>
      <c r="U46" s="10">
        <v>78</v>
      </c>
      <c r="V46" s="10">
        <f t="shared" si="13"/>
        <v>2</v>
      </c>
      <c r="W46" s="12">
        <v>100</v>
      </c>
      <c r="X46" s="11">
        <v>156</v>
      </c>
      <c r="Y46" s="10">
        <v>26</v>
      </c>
      <c r="Z46" s="10">
        <v>72</v>
      </c>
      <c r="AA46" s="10">
        <f t="shared" si="18"/>
        <v>2</v>
      </c>
      <c r="AB46" s="12">
        <v>100</v>
      </c>
      <c r="AC46" s="11">
        <v>126</v>
      </c>
      <c r="AD46" s="10">
        <v>18</v>
      </c>
      <c r="AE46" s="10">
        <v>55</v>
      </c>
      <c r="AF46" s="10">
        <f t="shared" si="14"/>
        <v>6</v>
      </c>
      <c r="AG46" s="12">
        <v>79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20.25" x14ac:dyDescent="0.25">
      <c r="B47" s="34" t="s">
        <v>14</v>
      </c>
      <c r="C47" s="34"/>
      <c r="D47" s="9">
        <v>188</v>
      </c>
      <c r="E47" s="10">
        <v>34</v>
      </c>
      <c r="F47" s="10">
        <v>51</v>
      </c>
      <c r="G47" s="10">
        <f t="shared" si="15"/>
        <v>0</v>
      </c>
      <c r="H47" s="8">
        <v>85</v>
      </c>
      <c r="I47" s="11">
        <v>372</v>
      </c>
      <c r="J47" s="10">
        <v>50</v>
      </c>
      <c r="K47" s="10">
        <v>68</v>
      </c>
      <c r="L47" s="10">
        <f t="shared" si="12"/>
        <v>96</v>
      </c>
      <c r="M47" s="12">
        <v>214</v>
      </c>
      <c r="N47" s="11">
        <v>249</v>
      </c>
      <c r="O47" s="10">
        <v>41</v>
      </c>
      <c r="P47" s="10">
        <v>53</v>
      </c>
      <c r="Q47" s="10">
        <f t="shared" si="16"/>
        <v>1</v>
      </c>
      <c r="R47" s="12">
        <v>95</v>
      </c>
      <c r="S47" s="11">
        <v>289</v>
      </c>
      <c r="T47" s="10">
        <v>30</v>
      </c>
      <c r="U47" s="10">
        <v>91</v>
      </c>
      <c r="V47" s="10">
        <f t="shared" si="13"/>
        <v>36</v>
      </c>
      <c r="W47" s="12">
        <v>157</v>
      </c>
      <c r="X47" s="11">
        <v>228</v>
      </c>
      <c r="Y47" s="10">
        <v>80</v>
      </c>
      <c r="Z47" s="10">
        <v>87</v>
      </c>
      <c r="AA47" s="10">
        <f t="shared" si="18"/>
        <v>4</v>
      </c>
      <c r="AB47" s="12">
        <v>171</v>
      </c>
      <c r="AC47" s="11">
        <v>183</v>
      </c>
      <c r="AD47" s="10">
        <v>55</v>
      </c>
      <c r="AE47" s="10">
        <v>101</v>
      </c>
      <c r="AF47" s="10">
        <f t="shared" si="14"/>
        <v>6</v>
      </c>
      <c r="AG47" s="12">
        <v>162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ht="20.25" x14ac:dyDescent="0.25">
      <c r="B48" s="34" t="s">
        <v>15</v>
      </c>
      <c r="C48" s="34"/>
      <c r="D48" s="10">
        <v>10</v>
      </c>
      <c r="E48" s="10">
        <v>5</v>
      </c>
      <c r="F48" s="10">
        <v>1</v>
      </c>
      <c r="G48" s="10">
        <f t="shared" si="15"/>
        <v>7</v>
      </c>
      <c r="H48" s="8">
        <v>13</v>
      </c>
      <c r="I48" s="11">
        <v>19</v>
      </c>
      <c r="J48" s="10">
        <v>4</v>
      </c>
      <c r="K48" s="10">
        <v>2</v>
      </c>
      <c r="L48" s="10">
        <f t="shared" si="12"/>
        <v>7</v>
      </c>
      <c r="M48" s="12">
        <v>13</v>
      </c>
      <c r="N48" s="11">
        <v>10</v>
      </c>
      <c r="O48" s="10">
        <v>2</v>
      </c>
      <c r="P48" s="10">
        <v>4</v>
      </c>
      <c r="Q48" s="10">
        <f t="shared" si="16"/>
        <v>4</v>
      </c>
      <c r="R48" s="12">
        <v>10</v>
      </c>
      <c r="S48" s="11">
        <v>21</v>
      </c>
      <c r="T48" s="10">
        <v>4</v>
      </c>
      <c r="U48" s="10">
        <v>2</v>
      </c>
      <c r="V48" s="10">
        <f t="shared" si="13"/>
        <v>3</v>
      </c>
      <c r="W48" s="12">
        <v>9</v>
      </c>
      <c r="X48" s="11">
        <v>9</v>
      </c>
      <c r="Y48" s="10">
        <v>2</v>
      </c>
      <c r="Z48" s="10">
        <v>2</v>
      </c>
      <c r="AA48" s="10">
        <f t="shared" si="18"/>
        <v>3</v>
      </c>
      <c r="AB48" s="12">
        <v>7</v>
      </c>
      <c r="AC48" s="11">
        <v>10</v>
      </c>
      <c r="AD48" s="10">
        <v>2</v>
      </c>
      <c r="AE48" s="10">
        <v>1</v>
      </c>
      <c r="AF48" s="10">
        <f t="shared" si="14"/>
        <v>9</v>
      </c>
      <c r="AG48" s="12">
        <v>12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20.25" x14ac:dyDescent="0.25">
      <c r="B49" s="34" t="s">
        <v>16</v>
      </c>
      <c r="C49" s="34"/>
      <c r="D49" s="9">
        <v>151</v>
      </c>
      <c r="E49" s="10">
        <v>17</v>
      </c>
      <c r="F49" s="10">
        <v>46</v>
      </c>
      <c r="G49" s="10">
        <f t="shared" si="15"/>
        <v>1</v>
      </c>
      <c r="H49" s="8">
        <v>64</v>
      </c>
      <c r="I49" s="11">
        <v>278</v>
      </c>
      <c r="J49" s="10">
        <v>22</v>
      </c>
      <c r="K49" s="10">
        <v>66</v>
      </c>
      <c r="L49" s="10">
        <f t="shared" si="12"/>
        <v>3</v>
      </c>
      <c r="M49" s="12">
        <v>91</v>
      </c>
      <c r="N49" s="11">
        <v>246</v>
      </c>
      <c r="O49" s="10">
        <v>26</v>
      </c>
      <c r="P49" s="10">
        <v>53</v>
      </c>
      <c r="Q49" s="10">
        <f t="shared" si="16"/>
        <v>4</v>
      </c>
      <c r="R49" s="12">
        <v>83</v>
      </c>
      <c r="S49" s="11">
        <v>245</v>
      </c>
      <c r="T49" s="10">
        <v>30</v>
      </c>
      <c r="U49" s="10">
        <v>78</v>
      </c>
      <c r="V49" s="10">
        <f t="shared" si="13"/>
        <v>4</v>
      </c>
      <c r="W49" s="12">
        <v>112</v>
      </c>
      <c r="X49" s="11">
        <v>176</v>
      </c>
      <c r="Y49" s="10">
        <v>20</v>
      </c>
      <c r="Z49" s="10">
        <v>63</v>
      </c>
      <c r="AA49" s="10">
        <f t="shared" si="18"/>
        <v>5</v>
      </c>
      <c r="AB49" s="12">
        <v>88</v>
      </c>
      <c r="AC49" s="11">
        <v>167</v>
      </c>
      <c r="AD49" s="10">
        <v>27</v>
      </c>
      <c r="AE49" s="10">
        <v>66</v>
      </c>
      <c r="AF49" s="10">
        <f t="shared" si="14"/>
        <v>4</v>
      </c>
      <c r="AG49" s="12">
        <v>97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20.25" x14ac:dyDescent="0.25">
      <c r="B50" s="34" t="s">
        <v>17</v>
      </c>
      <c r="C50" s="34"/>
      <c r="D50" s="9">
        <v>135</v>
      </c>
      <c r="E50" s="10">
        <v>35</v>
      </c>
      <c r="F50" s="10">
        <v>24</v>
      </c>
      <c r="G50" s="10">
        <f t="shared" si="15"/>
        <v>3</v>
      </c>
      <c r="H50" s="8">
        <v>62</v>
      </c>
      <c r="I50" s="11">
        <v>295</v>
      </c>
      <c r="J50" s="10">
        <v>34</v>
      </c>
      <c r="K50" s="10">
        <v>38</v>
      </c>
      <c r="L50" s="10">
        <f t="shared" si="12"/>
        <v>12</v>
      </c>
      <c r="M50" s="12">
        <v>84</v>
      </c>
      <c r="N50" s="11">
        <v>196</v>
      </c>
      <c r="O50" s="10">
        <v>27</v>
      </c>
      <c r="P50" s="10">
        <v>61</v>
      </c>
      <c r="Q50" s="10">
        <f t="shared" si="16"/>
        <v>21</v>
      </c>
      <c r="R50" s="12">
        <v>109</v>
      </c>
      <c r="S50" s="11">
        <v>227</v>
      </c>
      <c r="T50" s="10">
        <v>45</v>
      </c>
      <c r="U50" s="10">
        <v>61</v>
      </c>
      <c r="V50" s="10">
        <f t="shared" si="13"/>
        <v>27</v>
      </c>
      <c r="W50" s="12">
        <v>133</v>
      </c>
      <c r="X50" s="11">
        <v>155</v>
      </c>
      <c r="Y50" s="10">
        <v>44</v>
      </c>
      <c r="Z50" s="10">
        <v>73</v>
      </c>
      <c r="AA50" s="10">
        <f t="shared" si="18"/>
        <v>12</v>
      </c>
      <c r="AB50" s="12">
        <v>129</v>
      </c>
      <c r="AC50" s="11">
        <v>149</v>
      </c>
      <c r="AD50" s="10">
        <v>47</v>
      </c>
      <c r="AE50" s="10">
        <v>53</v>
      </c>
      <c r="AF50" s="10">
        <f t="shared" si="14"/>
        <v>32</v>
      </c>
      <c r="AG50" s="12">
        <v>132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20.25" x14ac:dyDescent="0.25">
      <c r="B51" s="34" t="s">
        <v>18</v>
      </c>
      <c r="C51" s="34"/>
      <c r="D51" s="9">
        <v>190</v>
      </c>
      <c r="E51" s="10">
        <v>98</v>
      </c>
      <c r="F51" s="10">
        <v>60</v>
      </c>
      <c r="G51" s="10">
        <f t="shared" si="15"/>
        <v>6</v>
      </c>
      <c r="H51" s="8">
        <v>164</v>
      </c>
      <c r="I51" s="11">
        <v>385</v>
      </c>
      <c r="J51" s="10">
        <v>95</v>
      </c>
      <c r="K51" s="10">
        <v>78</v>
      </c>
      <c r="L51" s="10">
        <f t="shared" si="12"/>
        <v>7</v>
      </c>
      <c r="M51" s="12">
        <v>180</v>
      </c>
      <c r="N51" s="11">
        <v>306</v>
      </c>
      <c r="O51" s="10">
        <v>135</v>
      </c>
      <c r="P51" s="10">
        <v>62</v>
      </c>
      <c r="Q51" s="10">
        <f t="shared" si="16"/>
        <v>9</v>
      </c>
      <c r="R51" s="12">
        <v>206</v>
      </c>
      <c r="S51" s="11">
        <v>344</v>
      </c>
      <c r="T51" s="10">
        <v>108</v>
      </c>
      <c r="U51" s="10">
        <v>84</v>
      </c>
      <c r="V51" s="10">
        <f t="shared" si="13"/>
        <v>9</v>
      </c>
      <c r="W51" s="12">
        <v>201</v>
      </c>
      <c r="X51" s="11">
        <v>264</v>
      </c>
      <c r="Y51" s="10">
        <v>114</v>
      </c>
      <c r="Z51" s="10">
        <v>63</v>
      </c>
      <c r="AA51" s="10">
        <f t="shared" si="18"/>
        <v>12</v>
      </c>
      <c r="AB51" s="12">
        <v>189</v>
      </c>
      <c r="AC51" s="11">
        <v>246</v>
      </c>
      <c r="AD51" s="10">
        <v>28</v>
      </c>
      <c r="AE51" s="10">
        <v>21</v>
      </c>
      <c r="AF51" s="10">
        <f t="shared" si="14"/>
        <v>25</v>
      </c>
      <c r="AG51" s="12">
        <v>74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20.25" x14ac:dyDescent="0.25">
      <c r="B52" s="41"/>
      <c r="C52" s="41"/>
      <c r="D52" s="10"/>
      <c r="E52" s="10"/>
      <c r="F52" s="10"/>
      <c r="G52" s="10"/>
      <c r="H52" s="8"/>
      <c r="I52" s="11"/>
      <c r="J52" s="10"/>
      <c r="K52" s="10"/>
      <c r="L52" s="10"/>
      <c r="M52" s="12"/>
      <c r="N52" s="11"/>
      <c r="O52" s="10"/>
      <c r="P52" s="10"/>
      <c r="Q52" s="10"/>
      <c r="R52" s="12"/>
      <c r="S52" s="11"/>
      <c r="T52" s="10"/>
      <c r="U52" s="10"/>
      <c r="V52" s="10"/>
      <c r="W52" s="12"/>
      <c r="X52" s="11"/>
      <c r="Y52" s="10"/>
      <c r="Z52" s="10"/>
      <c r="AA52" s="10"/>
      <c r="AB52" s="12"/>
      <c r="AC52" s="11"/>
      <c r="AD52" s="10"/>
      <c r="AE52" s="10"/>
      <c r="AF52" s="10"/>
      <c r="AG52" s="12"/>
      <c r="AH52" s="1"/>
      <c r="AI52" s="1"/>
      <c r="AJ52" s="1"/>
      <c r="AK52" s="7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ht="20.25" x14ac:dyDescent="0.25">
      <c r="B53" s="38" t="s">
        <v>1</v>
      </c>
      <c r="C53" s="38"/>
      <c r="D53" s="17">
        <f t="shared" ref="D53:M53" si="19">SUM(D35:D51)</f>
        <v>1262</v>
      </c>
      <c r="E53" s="17">
        <f t="shared" si="19"/>
        <v>370</v>
      </c>
      <c r="F53" s="17">
        <f t="shared" si="19"/>
        <v>410</v>
      </c>
      <c r="G53" s="17">
        <f t="shared" si="19"/>
        <v>184</v>
      </c>
      <c r="H53" s="17">
        <f t="shared" si="19"/>
        <v>964</v>
      </c>
      <c r="I53" s="18">
        <f t="shared" si="19"/>
        <v>2708</v>
      </c>
      <c r="J53" s="17">
        <f t="shared" si="19"/>
        <v>472</v>
      </c>
      <c r="K53" s="17">
        <f t="shared" si="19"/>
        <v>635</v>
      </c>
      <c r="L53" s="17">
        <f t="shared" si="19"/>
        <v>1212</v>
      </c>
      <c r="M53" s="19">
        <f t="shared" si="19"/>
        <v>2319</v>
      </c>
      <c r="N53" s="18">
        <f t="shared" ref="N53:W53" si="20">SUM(N35:N51)</f>
        <v>2015</v>
      </c>
      <c r="O53" s="17">
        <f t="shared" si="20"/>
        <v>436</v>
      </c>
      <c r="P53" s="17">
        <f t="shared" si="20"/>
        <v>523</v>
      </c>
      <c r="Q53" s="17">
        <f t="shared" si="20"/>
        <v>257</v>
      </c>
      <c r="R53" s="19">
        <f t="shared" si="20"/>
        <v>1216</v>
      </c>
      <c r="S53" s="18">
        <f t="shared" si="20"/>
        <v>2202</v>
      </c>
      <c r="T53" s="17">
        <f t="shared" si="20"/>
        <v>515</v>
      </c>
      <c r="U53" s="17">
        <f t="shared" si="20"/>
        <v>731</v>
      </c>
      <c r="V53" s="17">
        <f t="shared" si="20"/>
        <v>297</v>
      </c>
      <c r="W53" s="19">
        <f t="shared" si="20"/>
        <v>1543</v>
      </c>
      <c r="X53" s="18">
        <f t="shared" ref="X53:AF53" si="21">SUM(X35:X51)</f>
        <v>1668</v>
      </c>
      <c r="Y53" s="17">
        <f t="shared" si="21"/>
        <v>559</v>
      </c>
      <c r="Z53" s="17">
        <f t="shared" si="21"/>
        <v>820</v>
      </c>
      <c r="AA53" s="17">
        <f t="shared" si="21"/>
        <v>606</v>
      </c>
      <c r="AB53" s="19">
        <f t="shared" si="21"/>
        <v>1985</v>
      </c>
      <c r="AC53" s="18">
        <f t="shared" si="21"/>
        <v>1392</v>
      </c>
      <c r="AD53" s="17">
        <f t="shared" si="21"/>
        <v>354</v>
      </c>
      <c r="AE53" s="17">
        <f t="shared" si="21"/>
        <v>974</v>
      </c>
      <c r="AF53" s="17">
        <f t="shared" si="21"/>
        <v>395</v>
      </c>
      <c r="AG53" s="19">
        <f>SUM(AG35:AG51)</f>
        <v>1723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x14ac:dyDescent="0.25">
      <c r="B55" s="1"/>
      <c r="C55" s="1"/>
      <c r="D55" s="6" t="s">
        <v>49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20.25" x14ac:dyDescent="0.25">
      <c r="B56" s="1"/>
      <c r="C56" s="1"/>
      <c r="E56" s="13" t="s">
        <v>0</v>
      </c>
      <c r="F56" s="5" t="s">
        <v>48</v>
      </c>
      <c r="G56" s="1" t="s">
        <v>44</v>
      </c>
      <c r="H56" s="1"/>
      <c r="I56" s="1"/>
      <c r="J56" s="1"/>
      <c r="K56" s="1"/>
      <c r="L56" s="1"/>
      <c r="M56" s="1"/>
      <c r="N56" s="1"/>
      <c r="O56" s="1"/>
      <c r="P56" s="1"/>
      <c r="Q56" s="7"/>
      <c r="R56" s="1"/>
      <c r="S56" s="1"/>
      <c r="T56" s="7"/>
      <c r="U56" s="7"/>
      <c r="V56" s="1"/>
      <c r="W56" s="1"/>
      <c r="X56" s="7"/>
      <c r="Y56" s="1"/>
      <c r="Z56" s="1"/>
      <c r="AA56" s="1"/>
      <c r="AB56" s="7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20.25" x14ac:dyDescent="0.25">
      <c r="B57" s="1"/>
      <c r="C57" s="1"/>
      <c r="D57" s="1"/>
      <c r="E57" s="14" t="s">
        <v>19</v>
      </c>
      <c r="F57" s="5" t="s">
        <v>48</v>
      </c>
      <c r="G57" s="1" t="s">
        <v>47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"/>
      <c r="T57" s="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20.25" x14ac:dyDescent="0.25">
      <c r="B58" s="1"/>
      <c r="C58" s="1"/>
      <c r="D58" s="1"/>
      <c r="E58" s="14" t="s">
        <v>21</v>
      </c>
      <c r="F58" s="5" t="s">
        <v>48</v>
      </c>
      <c r="G58" s="1" t="s">
        <v>46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7" ht="20.25" x14ac:dyDescent="0.25">
      <c r="B59" s="1"/>
      <c r="C59" s="1"/>
      <c r="D59" s="1"/>
      <c r="E59" s="14" t="s">
        <v>52</v>
      </c>
      <c r="F59" s="5" t="s">
        <v>48</v>
      </c>
      <c r="G59" s="1" t="s">
        <v>53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20.25" x14ac:dyDescent="0.25">
      <c r="B60" s="1"/>
      <c r="C60" s="1"/>
      <c r="D60" s="1"/>
      <c r="E60" s="14" t="s">
        <v>20</v>
      </c>
      <c r="F60" s="5" t="s">
        <v>48</v>
      </c>
      <c r="G60" s="1" t="s">
        <v>50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2:6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2:6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2:6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2:6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2:6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2:6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2:6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2:6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2:6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2:6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2:6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2:6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2:6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2:6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2:6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2:6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2:6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2:6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2:6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2:6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2:6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2:6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2:6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2:6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2:6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2:6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2:6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2:6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2:6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2:6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2:6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2:6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</sheetData>
  <mergeCells count="53">
    <mergeCell ref="J1:AG6"/>
    <mergeCell ref="X11:AB11"/>
    <mergeCell ref="AC11:AG11"/>
    <mergeCell ref="I11:M11"/>
    <mergeCell ref="N11:R11"/>
    <mergeCell ref="S11:W11"/>
    <mergeCell ref="AC33:AG33"/>
    <mergeCell ref="B13:C13"/>
    <mergeCell ref="B14:C14"/>
    <mergeCell ref="B15:C15"/>
    <mergeCell ref="B16:C16"/>
    <mergeCell ref="B17:C17"/>
    <mergeCell ref="B18:C18"/>
    <mergeCell ref="B19:C19"/>
    <mergeCell ref="N33:R33"/>
    <mergeCell ref="I33:M33"/>
    <mergeCell ref="D33:H33"/>
    <mergeCell ref="X33:AB33"/>
    <mergeCell ref="B23:C23"/>
    <mergeCell ref="B24:C24"/>
    <mergeCell ref="B31:C31"/>
    <mergeCell ref="S33:W33"/>
    <mergeCell ref="D11:H11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11:C12"/>
    <mergeCell ref="B33:C34"/>
    <mergeCell ref="B43:C43"/>
    <mergeCell ref="B44:C44"/>
    <mergeCell ref="B45:C45"/>
    <mergeCell ref="B35:C35"/>
    <mergeCell ref="B51:C51"/>
    <mergeCell ref="B52:C52"/>
    <mergeCell ref="B53:C53"/>
    <mergeCell ref="B20:C20"/>
    <mergeCell ref="B21:C21"/>
    <mergeCell ref="B22:C22"/>
    <mergeCell ref="B49:C49"/>
    <mergeCell ref="B50:C50"/>
    <mergeCell ref="B36:C36"/>
    <mergeCell ref="B25:C25"/>
    <mergeCell ref="B26:C26"/>
    <mergeCell ref="B27:C27"/>
    <mergeCell ref="B28:C28"/>
    <mergeCell ref="B29:C29"/>
    <mergeCell ref="B30:C30"/>
  </mergeCells>
  <phoneticPr fontId="0" type="noConversion"/>
  <pageMargins left="0.7" right="0.7" top="0.75" bottom="0.75" header="0" footer="0"/>
  <pageSetup scale="32" orientation="landscape" horizontalDpi="4294967294" verticalDpi="42949672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5"/>
  <sheetViews>
    <sheetView zoomScale="60" zoomScaleNormal="60" zoomScalePageLayoutView="50" workbookViewId="0">
      <selection activeCell="P42" sqref="P42"/>
    </sheetView>
  </sheetViews>
  <sheetFormatPr baseColWidth="10" defaultRowHeight="15" x14ac:dyDescent="0.25"/>
  <cols>
    <col min="1" max="1" width="4.42578125" customWidth="1"/>
    <col min="3" max="3" width="17.140625" customWidth="1"/>
    <col min="34" max="34" width="5.140625" customWidth="1"/>
  </cols>
  <sheetData>
    <row r="1" spans="1:43" x14ac:dyDescent="0.25">
      <c r="J1" s="35" t="s">
        <v>43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43" ht="15" customHeight="1" x14ac:dyDescent="0.25"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43" ht="15" customHeight="1" x14ac:dyDescent="0.25"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43" ht="15" customHeight="1" x14ac:dyDescent="0.25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43" ht="15" customHeight="1" x14ac:dyDescent="0.25"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43" ht="15" customHeight="1" x14ac:dyDescent="0.25"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43" ht="15" customHeight="1" x14ac:dyDescent="0.25"/>
    <row r="11" spans="1:43" ht="20.25" customHeight="1" x14ac:dyDescent="0.25">
      <c r="A11" s="1"/>
      <c r="B11" s="37" t="s">
        <v>62</v>
      </c>
      <c r="C11" s="37"/>
      <c r="D11" s="38" t="s">
        <v>22</v>
      </c>
      <c r="E11" s="38"/>
      <c r="F11" s="38"/>
      <c r="G11" s="38"/>
      <c r="H11" s="38"/>
      <c r="I11" s="39" t="s">
        <v>23</v>
      </c>
      <c r="J11" s="38"/>
      <c r="K11" s="38"/>
      <c r="L11" s="38"/>
      <c r="M11" s="40"/>
      <c r="N11" s="39" t="s">
        <v>24</v>
      </c>
      <c r="O11" s="38"/>
      <c r="P11" s="38"/>
      <c r="Q11" s="38"/>
      <c r="R11" s="40"/>
      <c r="S11" s="39" t="s">
        <v>25</v>
      </c>
      <c r="T11" s="38"/>
      <c r="U11" s="38"/>
      <c r="V11" s="38"/>
      <c r="W11" s="40"/>
      <c r="X11" s="39" t="s">
        <v>26</v>
      </c>
      <c r="Y11" s="38"/>
      <c r="Z11" s="38"/>
      <c r="AA11" s="38"/>
      <c r="AB11" s="40"/>
      <c r="AC11" s="39" t="s">
        <v>27</v>
      </c>
      <c r="AD11" s="38"/>
      <c r="AE11" s="38"/>
      <c r="AF11" s="38"/>
      <c r="AG11" s="40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0.25" x14ac:dyDescent="0.25">
      <c r="A12" s="1"/>
      <c r="B12" s="37"/>
      <c r="C12" s="37"/>
      <c r="D12" s="13" t="s">
        <v>0</v>
      </c>
      <c r="E12" s="14" t="s">
        <v>19</v>
      </c>
      <c r="F12" s="14" t="s">
        <v>21</v>
      </c>
      <c r="G12" s="14" t="s">
        <v>52</v>
      </c>
      <c r="H12" s="14" t="s">
        <v>20</v>
      </c>
      <c r="I12" s="15" t="s">
        <v>0</v>
      </c>
      <c r="J12" s="14" t="s">
        <v>19</v>
      </c>
      <c r="K12" s="14" t="s">
        <v>21</v>
      </c>
      <c r="L12" s="14" t="s">
        <v>52</v>
      </c>
      <c r="M12" s="16" t="s">
        <v>20</v>
      </c>
      <c r="N12" s="15" t="s">
        <v>0</v>
      </c>
      <c r="O12" s="14" t="s">
        <v>19</v>
      </c>
      <c r="P12" s="14" t="s">
        <v>21</v>
      </c>
      <c r="Q12" s="14" t="s">
        <v>52</v>
      </c>
      <c r="R12" s="16" t="s">
        <v>20</v>
      </c>
      <c r="S12" s="15" t="s">
        <v>0</v>
      </c>
      <c r="T12" s="14" t="s">
        <v>19</v>
      </c>
      <c r="U12" s="14" t="s">
        <v>21</v>
      </c>
      <c r="V12" s="14" t="s">
        <v>52</v>
      </c>
      <c r="W12" s="16" t="s">
        <v>20</v>
      </c>
      <c r="X12" s="15" t="s">
        <v>0</v>
      </c>
      <c r="Y12" s="14" t="s">
        <v>19</v>
      </c>
      <c r="Z12" s="14" t="s">
        <v>21</v>
      </c>
      <c r="AA12" s="14" t="s">
        <v>52</v>
      </c>
      <c r="AB12" s="16" t="s">
        <v>20</v>
      </c>
      <c r="AC12" s="15" t="s">
        <v>0</v>
      </c>
      <c r="AD12" s="14" t="s">
        <v>19</v>
      </c>
      <c r="AE12" s="14" t="s">
        <v>21</v>
      </c>
      <c r="AF12" s="14" t="s">
        <v>52</v>
      </c>
      <c r="AG12" s="16" t="s">
        <v>20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0.25" x14ac:dyDescent="0.25">
      <c r="A13" s="1"/>
      <c r="B13" s="34" t="s">
        <v>2</v>
      </c>
      <c r="C13" s="34"/>
      <c r="D13" s="9">
        <v>103</v>
      </c>
      <c r="E13" s="10">
        <v>27</v>
      </c>
      <c r="F13" s="10">
        <v>56</v>
      </c>
      <c r="G13" s="10">
        <v>10</v>
      </c>
      <c r="H13" s="8">
        <v>93</v>
      </c>
      <c r="I13" s="11">
        <v>82</v>
      </c>
      <c r="J13" s="10">
        <v>42</v>
      </c>
      <c r="K13" s="10">
        <v>68</v>
      </c>
      <c r="L13" s="10">
        <v>14</v>
      </c>
      <c r="M13" s="12">
        <v>124</v>
      </c>
      <c r="N13" s="11">
        <v>79</v>
      </c>
      <c r="O13" s="10">
        <v>38</v>
      </c>
      <c r="P13" s="10">
        <v>47</v>
      </c>
      <c r="Q13" s="10">
        <v>4</v>
      </c>
      <c r="R13" s="12">
        <v>89</v>
      </c>
      <c r="S13" s="11">
        <v>350</v>
      </c>
      <c r="T13" s="10">
        <v>20</v>
      </c>
      <c r="U13" s="10">
        <v>32</v>
      </c>
      <c r="V13" s="10">
        <v>18</v>
      </c>
      <c r="W13" s="12">
        <v>70</v>
      </c>
      <c r="X13" s="11">
        <v>247</v>
      </c>
      <c r="Y13" s="10">
        <v>44</v>
      </c>
      <c r="Z13" s="10">
        <v>43</v>
      </c>
      <c r="AA13" s="10">
        <v>31</v>
      </c>
      <c r="AB13" s="12">
        <v>118</v>
      </c>
      <c r="AC13" s="11">
        <v>70</v>
      </c>
      <c r="AD13" s="10">
        <v>33</v>
      </c>
      <c r="AE13" s="10">
        <v>33</v>
      </c>
      <c r="AF13" s="10">
        <v>26</v>
      </c>
      <c r="AG13" s="12">
        <v>92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0.25" x14ac:dyDescent="0.25">
      <c r="A14" s="1"/>
      <c r="B14" s="34" t="s">
        <v>3</v>
      </c>
      <c r="C14" s="34"/>
      <c r="D14" s="9">
        <v>226</v>
      </c>
      <c r="E14" s="10">
        <v>32</v>
      </c>
      <c r="F14" s="10">
        <v>55</v>
      </c>
      <c r="G14" s="10">
        <v>60</v>
      </c>
      <c r="H14" s="8">
        <v>147</v>
      </c>
      <c r="I14" s="11">
        <v>170</v>
      </c>
      <c r="J14" s="10">
        <v>49</v>
      </c>
      <c r="K14" s="10">
        <v>89</v>
      </c>
      <c r="L14" s="10">
        <v>24</v>
      </c>
      <c r="M14" s="12">
        <v>162</v>
      </c>
      <c r="N14" s="11">
        <v>153</v>
      </c>
      <c r="O14" s="10">
        <v>36</v>
      </c>
      <c r="P14" s="10">
        <v>70</v>
      </c>
      <c r="Q14" s="10">
        <v>35</v>
      </c>
      <c r="R14" s="12">
        <v>141</v>
      </c>
      <c r="S14" s="11">
        <v>228</v>
      </c>
      <c r="T14" s="10">
        <v>28</v>
      </c>
      <c r="U14" s="10">
        <v>31</v>
      </c>
      <c r="V14" s="10">
        <v>30</v>
      </c>
      <c r="W14" s="12">
        <v>89</v>
      </c>
      <c r="X14" s="11">
        <v>214</v>
      </c>
      <c r="Y14" s="10">
        <v>43</v>
      </c>
      <c r="Z14" s="10">
        <v>59</v>
      </c>
      <c r="AA14" s="10">
        <v>87</v>
      </c>
      <c r="AB14" s="12">
        <v>189</v>
      </c>
      <c r="AC14" s="11">
        <v>165</v>
      </c>
      <c r="AD14" s="10">
        <v>26</v>
      </c>
      <c r="AE14" s="10">
        <v>49</v>
      </c>
      <c r="AF14" s="10">
        <v>20</v>
      </c>
      <c r="AG14" s="12">
        <v>95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0.25" x14ac:dyDescent="0.25">
      <c r="A15" s="1"/>
      <c r="B15" s="34" t="s">
        <v>4</v>
      </c>
      <c r="C15" s="34"/>
      <c r="D15" s="9">
        <v>62</v>
      </c>
      <c r="E15" s="10">
        <v>66</v>
      </c>
      <c r="F15" s="10">
        <v>98</v>
      </c>
      <c r="G15" s="10">
        <v>15</v>
      </c>
      <c r="H15" s="8">
        <v>179</v>
      </c>
      <c r="I15" s="11">
        <v>62</v>
      </c>
      <c r="J15" s="10">
        <v>88</v>
      </c>
      <c r="K15" s="10">
        <v>85</v>
      </c>
      <c r="L15" s="10">
        <v>10</v>
      </c>
      <c r="M15" s="12">
        <v>183</v>
      </c>
      <c r="N15" s="11">
        <v>73</v>
      </c>
      <c r="O15" s="10">
        <v>79</v>
      </c>
      <c r="P15" s="10">
        <v>88</v>
      </c>
      <c r="Q15" s="10">
        <v>6</v>
      </c>
      <c r="R15" s="12">
        <v>173</v>
      </c>
      <c r="S15" s="11">
        <v>437</v>
      </c>
      <c r="T15" s="10">
        <v>58</v>
      </c>
      <c r="U15" s="10">
        <v>66</v>
      </c>
      <c r="V15" s="10">
        <v>26</v>
      </c>
      <c r="W15" s="12">
        <v>150</v>
      </c>
      <c r="X15" s="11">
        <v>316</v>
      </c>
      <c r="Y15" s="10">
        <v>72</v>
      </c>
      <c r="Z15" s="10">
        <v>77</v>
      </c>
      <c r="AA15" s="10">
        <v>22</v>
      </c>
      <c r="AB15" s="12">
        <v>171</v>
      </c>
      <c r="AC15" s="11">
        <v>78</v>
      </c>
      <c r="AD15" s="10">
        <v>74</v>
      </c>
      <c r="AE15" s="10">
        <v>81</v>
      </c>
      <c r="AF15" s="10">
        <v>39</v>
      </c>
      <c r="AG15" s="12">
        <v>194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0.25" x14ac:dyDescent="0.25">
      <c r="A16" s="1"/>
      <c r="B16" s="34" t="s">
        <v>5</v>
      </c>
      <c r="C16" s="34"/>
      <c r="D16" s="9">
        <v>116</v>
      </c>
      <c r="E16" s="10">
        <v>16</v>
      </c>
      <c r="F16" s="10">
        <v>26</v>
      </c>
      <c r="G16" s="10">
        <v>0</v>
      </c>
      <c r="H16" s="8">
        <v>42</v>
      </c>
      <c r="I16" s="11">
        <v>80</v>
      </c>
      <c r="J16" s="10">
        <v>21</v>
      </c>
      <c r="K16" s="10">
        <v>40</v>
      </c>
      <c r="L16" s="10">
        <v>18</v>
      </c>
      <c r="M16" s="12">
        <v>79</v>
      </c>
      <c r="N16" s="11">
        <v>101</v>
      </c>
      <c r="O16" s="10">
        <v>20</v>
      </c>
      <c r="P16" s="10">
        <v>32</v>
      </c>
      <c r="Q16" s="10">
        <v>7</v>
      </c>
      <c r="R16" s="12">
        <v>59</v>
      </c>
      <c r="S16" s="11">
        <v>136</v>
      </c>
      <c r="T16" s="10">
        <v>12</v>
      </c>
      <c r="U16" s="10">
        <v>25</v>
      </c>
      <c r="V16" s="10">
        <v>3</v>
      </c>
      <c r="W16" s="12">
        <v>40</v>
      </c>
      <c r="X16" s="11">
        <v>136</v>
      </c>
      <c r="Y16" s="10">
        <v>20</v>
      </c>
      <c r="Z16" s="10">
        <v>45</v>
      </c>
      <c r="AA16" s="10">
        <v>12</v>
      </c>
      <c r="AB16" s="12">
        <v>77</v>
      </c>
      <c r="AC16" s="11">
        <v>116</v>
      </c>
      <c r="AD16" s="10">
        <v>12</v>
      </c>
      <c r="AE16" s="10">
        <v>20</v>
      </c>
      <c r="AF16" s="10">
        <v>43</v>
      </c>
      <c r="AG16" s="12">
        <v>75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0.25" x14ac:dyDescent="0.25">
      <c r="A17" s="1"/>
      <c r="B17" s="34" t="s">
        <v>6</v>
      </c>
      <c r="C17" s="34"/>
      <c r="D17" s="9">
        <v>92</v>
      </c>
      <c r="E17" s="10">
        <v>57</v>
      </c>
      <c r="F17" s="10">
        <v>76</v>
      </c>
      <c r="G17" s="10">
        <v>10</v>
      </c>
      <c r="H17" s="8">
        <v>143</v>
      </c>
      <c r="I17" s="11">
        <v>75</v>
      </c>
      <c r="J17" s="10">
        <v>58</v>
      </c>
      <c r="K17" s="10">
        <v>52</v>
      </c>
      <c r="L17" s="10">
        <v>24</v>
      </c>
      <c r="M17" s="12">
        <v>134</v>
      </c>
      <c r="N17" s="11">
        <v>67</v>
      </c>
      <c r="O17" s="10">
        <v>43</v>
      </c>
      <c r="P17" s="10">
        <v>50</v>
      </c>
      <c r="Q17" s="10">
        <v>5</v>
      </c>
      <c r="R17" s="12">
        <v>98</v>
      </c>
      <c r="S17" s="11">
        <v>336</v>
      </c>
      <c r="T17" s="10">
        <v>30</v>
      </c>
      <c r="U17" s="10">
        <v>41</v>
      </c>
      <c r="V17" s="10">
        <v>6</v>
      </c>
      <c r="W17" s="12">
        <v>77</v>
      </c>
      <c r="X17" s="11">
        <v>286</v>
      </c>
      <c r="Y17" s="10">
        <v>44</v>
      </c>
      <c r="Z17" s="10">
        <v>45</v>
      </c>
      <c r="AA17" s="10">
        <v>9</v>
      </c>
      <c r="AB17" s="12">
        <v>98</v>
      </c>
      <c r="AC17" s="11">
        <v>77</v>
      </c>
      <c r="AD17" s="10">
        <v>31</v>
      </c>
      <c r="AE17" s="10">
        <v>37</v>
      </c>
      <c r="AF17" s="10">
        <v>17</v>
      </c>
      <c r="AG17" s="12">
        <v>85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0.25" x14ac:dyDescent="0.25">
      <c r="A18" s="1"/>
      <c r="B18" s="34" t="s">
        <v>7</v>
      </c>
      <c r="C18" s="34"/>
      <c r="D18" s="10">
        <v>153</v>
      </c>
      <c r="E18" s="10">
        <v>17</v>
      </c>
      <c r="F18" s="10">
        <v>21</v>
      </c>
      <c r="G18" s="10">
        <v>19</v>
      </c>
      <c r="H18" s="8">
        <v>57</v>
      </c>
      <c r="I18" s="11">
        <v>150</v>
      </c>
      <c r="J18" s="10">
        <v>14</v>
      </c>
      <c r="K18" s="10">
        <v>29</v>
      </c>
      <c r="L18" s="10">
        <f>M18-K18-J18</f>
        <v>26</v>
      </c>
      <c r="M18" s="12">
        <v>69</v>
      </c>
      <c r="N18" s="11">
        <v>109</v>
      </c>
      <c r="O18" s="10">
        <v>12</v>
      </c>
      <c r="P18" s="10">
        <v>24</v>
      </c>
      <c r="Q18" s="10">
        <f>R18-O18-P18</f>
        <v>10</v>
      </c>
      <c r="R18" s="12">
        <v>46</v>
      </c>
      <c r="S18" s="11">
        <v>137</v>
      </c>
      <c r="T18" s="10">
        <v>13</v>
      </c>
      <c r="U18" s="10">
        <v>30</v>
      </c>
      <c r="V18" s="10">
        <f>W18-U18-T18</f>
        <v>14</v>
      </c>
      <c r="W18" s="12">
        <v>57</v>
      </c>
      <c r="X18" s="11">
        <v>154</v>
      </c>
      <c r="Y18" s="10">
        <v>63</v>
      </c>
      <c r="Z18" s="10">
        <v>34</v>
      </c>
      <c r="AA18" s="10">
        <f>AB18-Y18-Z18</f>
        <v>35</v>
      </c>
      <c r="AB18" s="12">
        <v>132</v>
      </c>
      <c r="AC18" s="11">
        <v>128</v>
      </c>
      <c r="AD18" s="10">
        <v>20</v>
      </c>
      <c r="AE18" s="10">
        <v>72</v>
      </c>
      <c r="AF18" s="10">
        <f>AG18-AE18-AD18</f>
        <v>15</v>
      </c>
      <c r="AG18" s="12">
        <v>107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0.25" x14ac:dyDescent="0.25">
      <c r="A19" s="1"/>
      <c r="B19" s="34" t="s">
        <v>8</v>
      </c>
      <c r="C19" s="34"/>
      <c r="D19" s="10">
        <v>27</v>
      </c>
      <c r="E19" s="10">
        <v>4</v>
      </c>
      <c r="F19" s="10">
        <v>6</v>
      </c>
      <c r="G19" s="10">
        <v>1</v>
      </c>
      <c r="H19" s="8">
        <v>11</v>
      </c>
      <c r="I19" s="11">
        <v>17</v>
      </c>
      <c r="J19" s="10">
        <v>2</v>
      </c>
      <c r="K19" s="10">
        <v>1</v>
      </c>
      <c r="L19" s="10">
        <v>4</v>
      </c>
      <c r="M19" s="12">
        <v>7</v>
      </c>
      <c r="N19" s="11">
        <v>23</v>
      </c>
      <c r="O19" s="10">
        <v>5</v>
      </c>
      <c r="P19" s="10">
        <v>2</v>
      </c>
      <c r="Q19" s="10">
        <v>3</v>
      </c>
      <c r="R19" s="12">
        <v>10</v>
      </c>
      <c r="S19" s="11">
        <v>15</v>
      </c>
      <c r="T19" s="10">
        <v>3</v>
      </c>
      <c r="U19" s="10">
        <v>2</v>
      </c>
      <c r="V19" s="10">
        <v>3</v>
      </c>
      <c r="W19" s="12">
        <v>8</v>
      </c>
      <c r="X19" s="11">
        <v>28</v>
      </c>
      <c r="Y19" s="10">
        <v>2</v>
      </c>
      <c r="Z19" s="10">
        <v>2</v>
      </c>
      <c r="AA19" s="10">
        <v>7</v>
      </c>
      <c r="AB19" s="12">
        <v>11</v>
      </c>
      <c r="AC19" s="11">
        <v>15</v>
      </c>
      <c r="AD19" s="10">
        <v>3</v>
      </c>
      <c r="AE19" s="10">
        <v>2</v>
      </c>
      <c r="AF19" s="10">
        <v>3</v>
      </c>
      <c r="AG19" s="12">
        <v>8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0.25" x14ac:dyDescent="0.25">
      <c r="A20" s="1"/>
      <c r="B20" s="34" t="s">
        <v>9</v>
      </c>
      <c r="C20" s="34"/>
      <c r="D20" s="10">
        <v>30</v>
      </c>
      <c r="E20" s="10">
        <v>2</v>
      </c>
      <c r="F20" s="10">
        <v>5</v>
      </c>
      <c r="G20" s="10">
        <v>5</v>
      </c>
      <c r="H20" s="8">
        <v>12</v>
      </c>
      <c r="I20" s="11">
        <v>24</v>
      </c>
      <c r="J20" s="10">
        <v>4</v>
      </c>
      <c r="K20" s="10">
        <v>7</v>
      </c>
      <c r="L20" s="10">
        <v>5</v>
      </c>
      <c r="M20" s="12">
        <v>16</v>
      </c>
      <c r="N20" s="11">
        <v>36</v>
      </c>
      <c r="O20" s="10">
        <v>0</v>
      </c>
      <c r="P20" s="10">
        <v>0</v>
      </c>
      <c r="Q20" s="10">
        <v>1</v>
      </c>
      <c r="R20" s="12">
        <v>1</v>
      </c>
      <c r="S20" s="11">
        <v>30</v>
      </c>
      <c r="T20" s="10">
        <v>3</v>
      </c>
      <c r="U20" s="10">
        <v>8</v>
      </c>
      <c r="V20" s="10">
        <v>4</v>
      </c>
      <c r="W20" s="12">
        <v>15</v>
      </c>
      <c r="X20" s="11">
        <v>23</v>
      </c>
      <c r="Y20" s="10">
        <v>7</v>
      </c>
      <c r="Z20" s="10">
        <v>9</v>
      </c>
      <c r="AA20" s="10">
        <v>5</v>
      </c>
      <c r="AB20" s="12">
        <v>21</v>
      </c>
      <c r="AC20" s="11">
        <v>21</v>
      </c>
      <c r="AD20" s="10">
        <v>5</v>
      </c>
      <c r="AE20" s="10">
        <v>11</v>
      </c>
      <c r="AF20" s="10">
        <v>4</v>
      </c>
      <c r="AG20" s="12">
        <v>20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20.25" x14ac:dyDescent="0.25">
      <c r="A21" s="1"/>
      <c r="B21" s="34" t="s">
        <v>10</v>
      </c>
      <c r="C21" s="34"/>
      <c r="D21" s="10">
        <v>27</v>
      </c>
      <c r="E21" s="10">
        <v>7</v>
      </c>
      <c r="F21" s="10">
        <v>12</v>
      </c>
      <c r="G21" s="10">
        <v>3</v>
      </c>
      <c r="H21" s="8">
        <v>22</v>
      </c>
      <c r="I21" s="11">
        <v>28</v>
      </c>
      <c r="J21" s="10">
        <v>4</v>
      </c>
      <c r="K21" s="10">
        <v>18</v>
      </c>
      <c r="L21" s="10">
        <f>M21-K21-J21</f>
        <v>17</v>
      </c>
      <c r="M21" s="12">
        <v>39</v>
      </c>
      <c r="N21" s="11">
        <v>26</v>
      </c>
      <c r="O21" s="10">
        <v>21</v>
      </c>
      <c r="P21" s="10">
        <v>13</v>
      </c>
      <c r="Q21" s="10">
        <f>R21-O21-P21</f>
        <v>7</v>
      </c>
      <c r="R21" s="12">
        <v>41</v>
      </c>
      <c r="S21" s="11">
        <v>38</v>
      </c>
      <c r="T21" s="10">
        <v>11</v>
      </c>
      <c r="U21" s="10">
        <v>26</v>
      </c>
      <c r="V21" s="10">
        <f>W21-U21-T21</f>
        <v>9</v>
      </c>
      <c r="W21" s="12">
        <v>46</v>
      </c>
      <c r="X21" s="11">
        <v>38</v>
      </c>
      <c r="Y21" s="10">
        <v>16</v>
      </c>
      <c r="Z21" s="10">
        <v>23</v>
      </c>
      <c r="AA21" s="10">
        <f>AB21-Y21-Z21</f>
        <v>28</v>
      </c>
      <c r="AB21" s="12">
        <v>67</v>
      </c>
      <c r="AC21" s="11">
        <v>37</v>
      </c>
      <c r="AD21" s="10">
        <v>11</v>
      </c>
      <c r="AE21" s="10">
        <v>17</v>
      </c>
      <c r="AF21" s="10">
        <f>AG21-AE21-AD21</f>
        <v>12</v>
      </c>
      <c r="AG21" s="12">
        <v>40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0.25" x14ac:dyDescent="0.25">
      <c r="A22" s="1"/>
      <c r="B22" s="34" t="s">
        <v>11</v>
      </c>
      <c r="C22" s="34"/>
      <c r="D22" s="9">
        <v>7</v>
      </c>
      <c r="E22" s="10">
        <v>0</v>
      </c>
      <c r="F22" s="10">
        <v>2</v>
      </c>
      <c r="G22" s="10">
        <v>0</v>
      </c>
      <c r="H22" s="8">
        <v>2</v>
      </c>
      <c r="I22" s="11">
        <v>4</v>
      </c>
      <c r="J22" s="10">
        <v>0</v>
      </c>
      <c r="K22" s="10">
        <v>1</v>
      </c>
      <c r="L22" s="10">
        <v>0</v>
      </c>
      <c r="M22" s="12">
        <v>1</v>
      </c>
      <c r="N22" s="11">
        <v>1</v>
      </c>
      <c r="O22" s="10">
        <v>0</v>
      </c>
      <c r="P22" s="10">
        <v>0</v>
      </c>
      <c r="Q22" s="10">
        <v>0</v>
      </c>
      <c r="R22" s="12">
        <v>0</v>
      </c>
      <c r="S22" s="11">
        <v>3</v>
      </c>
      <c r="T22" s="10">
        <v>0</v>
      </c>
      <c r="U22" s="10">
        <v>0</v>
      </c>
      <c r="V22" s="10">
        <v>0</v>
      </c>
      <c r="W22" s="12">
        <v>0</v>
      </c>
      <c r="X22" s="11">
        <v>4</v>
      </c>
      <c r="Y22" s="10">
        <v>5</v>
      </c>
      <c r="Z22" s="10">
        <v>0</v>
      </c>
      <c r="AA22" s="10">
        <v>9</v>
      </c>
      <c r="AB22" s="12">
        <v>14</v>
      </c>
      <c r="AC22" s="11">
        <v>7</v>
      </c>
      <c r="AD22" s="10">
        <v>0</v>
      </c>
      <c r="AE22" s="10">
        <v>1</v>
      </c>
      <c r="AF22" s="10">
        <v>6</v>
      </c>
      <c r="AG22" s="12">
        <v>7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20.25" x14ac:dyDescent="0.25">
      <c r="A23" s="1"/>
      <c r="B23" s="34" t="s">
        <v>12</v>
      </c>
      <c r="C23" s="34"/>
      <c r="D23" s="9">
        <v>89</v>
      </c>
      <c r="E23" s="10">
        <v>8</v>
      </c>
      <c r="F23" s="10">
        <v>10</v>
      </c>
      <c r="G23" s="10">
        <v>12</v>
      </c>
      <c r="H23" s="8">
        <v>30</v>
      </c>
      <c r="I23" s="11">
        <v>60</v>
      </c>
      <c r="J23" s="10">
        <v>9</v>
      </c>
      <c r="K23" s="10">
        <v>15</v>
      </c>
      <c r="L23" s="10">
        <v>14</v>
      </c>
      <c r="M23" s="12">
        <v>38</v>
      </c>
      <c r="N23" s="11">
        <v>88</v>
      </c>
      <c r="O23" s="10">
        <v>11</v>
      </c>
      <c r="P23" s="10">
        <v>9</v>
      </c>
      <c r="Q23" s="10">
        <v>1</v>
      </c>
      <c r="R23" s="12">
        <v>21</v>
      </c>
      <c r="S23" s="11">
        <v>79</v>
      </c>
      <c r="T23" s="10">
        <v>4</v>
      </c>
      <c r="U23" s="10">
        <v>5</v>
      </c>
      <c r="V23" s="10">
        <v>22</v>
      </c>
      <c r="W23" s="12">
        <v>31</v>
      </c>
      <c r="X23" s="11">
        <v>106</v>
      </c>
      <c r="Y23" s="10">
        <v>9</v>
      </c>
      <c r="Z23" s="10">
        <v>23</v>
      </c>
      <c r="AA23" s="10">
        <v>19</v>
      </c>
      <c r="AB23" s="12">
        <v>51</v>
      </c>
      <c r="AC23" s="11">
        <v>103</v>
      </c>
      <c r="AD23" s="10">
        <v>15</v>
      </c>
      <c r="AE23" s="10">
        <v>16</v>
      </c>
      <c r="AF23" s="10">
        <v>14</v>
      </c>
      <c r="AG23" s="12">
        <v>45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20.25" x14ac:dyDescent="0.25">
      <c r="A24" s="1"/>
      <c r="B24" s="34" t="s">
        <v>13</v>
      </c>
      <c r="C24" s="34"/>
      <c r="D24" s="9">
        <v>190</v>
      </c>
      <c r="E24" s="10">
        <v>31</v>
      </c>
      <c r="F24" s="10">
        <v>76</v>
      </c>
      <c r="G24" s="10">
        <v>11</v>
      </c>
      <c r="H24" s="8">
        <v>118</v>
      </c>
      <c r="I24" s="11">
        <v>170</v>
      </c>
      <c r="J24" s="10">
        <v>16</v>
      </c>
      <c r="K24" s="10">
        <v>56</v>
      </c>
      <c r="L24" s="10">
        <v>5</v>
      </c>
      <c r="M24" s="12">
        <v>77</v>
      </c>
      <c r="N24" s="11">
        <v>156</v>
      </c>
      <c r="O24" s="10">
        <v>15</v>
      </c>
      <c r="P24" s="10">
        <v>43</v>
      </c>
      <c r="Q24" s="10">
        <v>6</v>
      </c>
      <c r="R24" s="12">
        <v>64</v>
      </c>
      <c r="S24" s="11">
        <v>181</v>
      </c>
      <c r="T24" s="10">
        <v>26</v>
      </c>
      <c r="U24" s="10">
        <v>32</v>
      </c>
      <c r="V24" s="10">
        <v>2</v>
      </c>
      <c r="W24" s="12">
        <v>60</v>
      </c>
      <c r="X24" s="11">
        <v>178</v>
      </c>
      <c r="Y24" s="10">
        <v>30</v>
      </c>
      <c r="Z24" s="10">
        <v>32</v>
      </c>
      <c r="AA24" s="10">
        <v>7</v>
      </c>
      <c r="AB24" s="12">
        <v>69</v>
      </c>
      <c r="AC24" s="11">
        <v>184</v>
      </c>
      <c r="AD24" s="10">
        <v>25</v>
      </c>
      <c r="AE24" s="10">
        <v>34</v>
      </c>
      <c r="AF24" s="10">
        <v>5</v>
      </c>
      <c r="AG24" s="12">
        <v>64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20.25" x14ac:dyDescent="0.25">
      <c r="A25" s="1"/>
      <c r="B25" s="34" t="s">
        <v>14</v>
      </c>
      <c r="C25" s="34"/>
      <c r="D25" s="9">
        <v>354</v>
      </c>
      <c r="E25" s="10">
        <v>39</v>
      </c>
      <c r="F25" s="10">
        <v>71</v>
      </c>
      <c r="G25" s="10">
        <v>4</v>
      </c>
      <c r="H25" s="8">
        <v>114</v>
      </c>
      <c r="I25" s="11">
        <v>280</v>
      </c>
      <c r="J25" s="10">
        <v>57</v>
      </c>
      <c r="K25" s="10">
        <v>89</v>
      </c>
      <c r="L25" s="10">
        <v>3</v>
      </c>
      <c r="M25" s="12">
        <v>149</v>
      </c>
      <c r="N25" s="11">
        <v>265</v>
      </c>
      <c r="O25" s="10">
        <v>63</v>
      </c>
      <c r="P25" s="10">
        <v>78</v>
      </c>
      <c r="Q25" s="10">
        <v>3</v>
      </c>
      <c r="R25" s="12">
        <v>144</v>
      </c>
      <c r="S25" s="11">
        <v>269</v>
      </c>
      <c r="T25" s="10">
        <v>56</v>
      </c>
      <c r="U25" s="10">
        <v>71</v>
      </c>
      <c r="V25" s="10">
        <v>4</v>
      </c>
      <c r="W25" s="12">
        <v>131</v>
      </c>
      <c r="X25" s="11">
        <v>308</v>
      </c>
      <c r="Y25" s="10">
        <v>62</v>
      </c>
      <c r="Z25" s="10">
        <v>69</v>
      </c>
      <c r="AA25" s="10">
        <v>7</v>
      </c>
      <c r="AB25" s="12">
        <v>138</v>
      </c>
      <c r="AC25" s="11">
        <v>305</v>
      </c>
      <c r="AD25" s="10">
        <v>24</v>
      </c>
      <c r="AE25" s="10">
        <v>56</v>
      </c>
      <c r="AF25" s="10">
        <v>11</v>
      </c>
      <c r="AG25" s="12">
        <v>91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20.25" x14ac:dyDescent="0.25">
      <c r="A26" s="1"/>
      <c r="B26" s="34" t="s">
        <v>15</v>
      </c>
      <c r="C26" s="34"/>
      <c r="D26" s="10">
        <v>12</v>
      </c>
      <c r="E26" s="10">
        <v>0</v>
      </c>
      <c r="F26" s="10">
        <v>0</v>
      </c>
      <c r="G26" s="10">
        <v>4</v>
      </c>
      <c r="H26" s="8">
        <v>4</v>
      </c>
      <c r="I26" s="11">
        <v>14</v>
      </c>
      <c r="J26" s="10">
        <v>0</v>
      </c>
      <c r="K26" s="10">
        <v>3</v>
      </c>
      <c r="L26" s="10">
        <v>2</v>
      </c>
      <c r="M26" s="12">
        <v>5</v>
      </c>
      <c r="N26" s="11">
        <v>7</v>
      </c>
      <c r="O26" s="10">
        <v>4</v>
      </c>
      <c r="P26" s="10">
        <v>2</v>
      </c>
      <c r="Q26" s="10">
        <v>2</v>
      </c>
      <c r="R26" s="12">
        <v>8</v>
      </c>
      <c r="S26" s="11">
        <v>12</v>
      </c>
      <c r="T26" s="10">
        <v>5</v>
      </c>
      <c r="U26" s="10">
        <v>0</v>
      </c>
      <c r="V26" s="10">
        <v>7</v>
      </c>
      <c r="W26" s="12">
        <v>12</v>
      </c>
      <c r="X26" s="11">
        <v>11</v>
      </c>
      <c r="Y26" s="10">
        <v>7</v>
      </c>
      <c r="Z26" s="10">
        <v>3</v>
      </c>
      <c r="AA26" s="10">
        <v>8</v>
      </c>
      <c r="AB26" s="12">
        <v>18</v>
      </c>
      <c r="AC26" s="11">
        <v>14</v>
      </c>
      <c r="AD26" s="10">
        <v>4</v>
      </c>
      <c r="AE26" s="10">
        <v>7</v>
      </c>
      <c r="AF26" s="10">
        <v>7</v>
      </c>
      <c r="AG26" s="12">
        <v>18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20.25" x14ac:dyDescent="0.25">
      <c r="A27" s="1"/>
      <c r="B27" s="34" t="s">
        <v>16</v>
      </c>
      <c r="C27" s="34"/>
      <c r="D27" s="9">
        <v>289</v>
      </c>
      <c r="E27" s="10">
        <v>1</v>
      </c>
      <c r="F27" s="10">
        <v>0</v>
      </c>
      <c r="G27" s="10">
        <v>0</v>
      </c>
      <c r="H27" s="8">
        <v>1</v>
      </c>
      <c r="I27" s="11">
        <v>193</v>
      </c>
      <c r="J27" s="10">
        <v>0</v>
      </c>
      <c r="K27" s="10">
        <v>0</v>
      </c>
      <c r="L27" s="10">
        <v>0</v>
      </c>
      <c r="M27" s="12">
        <v>0</v>
      </c>
      <c r="N27" s="11">
        <v>193</v>
      </c>
      <c r="O27" s="10">
        <v>0</v>
      </c>
      <c r="P27" s="10">
        <v>2</v>
      </c>
      <c r="Q27" s="10">
        <v>0</v>
      </c>
      <c r="R27" s="12">
        <v>2</v>
      </c>
      <c r="S27" s="11">
        <v>0</v>
      </c>
      <c r="T27" s="10">
        <v>0</v>
      </c>
      <c r="U27" s="10">
        <v>2</v>
      </c>
      <c r="V27" s="10">
        <v>0</v>
      </c>
      <c r="W27" s="12">
        <v>2</v>
      </c>
      <c r="X27" s="11">
        <v>92</v>
      </c>
      <c r="Y27" s="10">
        <v>0</v>
      </c>
      <c r="Z27" s="10">
        <v>4</v>
      </c>
      <c r="AA27" s="10">
        <v>0</v>
      </c>
      <c r="AB27" s="12">
        <v>4</v>
      </c>
      <c r="AC27" s="11">
        <v>237</v>
      </c>
      <c r="AD27" s="10">
        <v>3</v>
      </c>
      <c r="AE27" s="10">
        <v>22</v>
      </c>
      <c r="AF27" s="10">
        <v>2</v>
      </c>
      <c r="AG27" s="12">
        <v>27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20.25" x14ac:dyDescent="0.25">
      <c r="A28" s="1"/>
      <c r="B28" s="34" t="s">
        <v>17</v>
      </c>
      <c r="C28" s="34"/>
      <c r="D28" s="9">
        <v>170</v>
      </c>
      <c r="E28" s="10">
        <v>0</v>
      </c>
      <c r="F28" s="10">
        <v>0</v>
      </c>
      <c r="G28" s="10">
        <v>0</v>
      </c>
      <c r="H28" s="8">
        <v>0</v>
      </c>
      <c r="I28" s="11">
        <v>151</v>
      </c>
      <c r="J28" s="10">
        <v>0</v>
      </c>
      <c r="K28" s="10">
        <v>0</v>
      </c>
      <c r="L28" s="10">
        <v>0</v>
      </c>
      <c r="M28" s="12">
        <v>0</v>
      </c>
      <c r="N28" s="11">
        <v>176</v>
      </c>
      <c r="O28" s="10">
        <v>0</v>
      </c>
      <c r="P28" s="10">
        <v>1</v>
      </c>
      <c r="Q28" s="10">
        <v>0</v>
      </c>
      <c r="R28" s="12">
        <v>1</v>
      </c>
      <c r="S28" s="11">
        <v>0</v>
      </c>
      <c r="T28" s="10">
        <v>0</v>
      </c>
      <c r="U28" s="10">
        <v>0</v>
      </c>
      <c r="V28" s="10">
        <v>0</v>
      </c>
      <c r="W28" s="12">
        <v>0</v>
      </c>
      <c r="X28" s="11">
        <v>80</v>
      </c>
      <c r="Y28" s="10">
        <v>1</v>
      </c>
      <c r="Z28" s="10">
        <v>3</v>
      </c>
      <c r="AA28" s="10">
        <v>0</v>
      </c>
      <c r="AB28" s="12">
        <v>4</v>
      </c>
      <c r="AC28" s="11">
        <v>171</v>
      </c>
      <c r="AD28" s="10">
        <v>1</v>
      </c>
      <c r="AE28" s="10">
        <v>7</v>
      </c>
      <c r="AF28" s="10">
        <v>1</v>
      </c>
      <c r="AG28" s="12">
        <v>9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20.25" x14ac:dyDescent="0.25">
      <c r="A29" s="1"/>
      <c r="B29" s="34" t="s">
        <v>18</v>
      </c>
      <c r="C29" s="34"/>
      <c r="D29" s="9">
        <v>347</v>
      </c>
      <c r="E29" s="10">
        <v>3</v>
      </c>
      <c r="F29" s="10">
        <v>1</v>
      </c>
      <c r="G29" s="10">
        <v>0</v>
      </c>
      <c r="H29" s="8">
        <v>4</v>
      </c>
      <c r="I29" s="11">
        <v>320</v>
      </c>
      <c r="J29" s="10">
        <v>0</v>
      </c>
      <c r="K29" s="10">
        <v>2</v>
      </c>
      <c r="L29" s="10">
        <v>0</v>
      </c>
      <c r="M29" s="12">
        <v>2</v>
      </c>
      <c r="N29" s="11">
        <v>319</v>
      </c>
      <c r="O29" s="10">
        <v>3</v>
      </c>
      <c r="P29" s="10">
        <v>1</v>
      </c>
      <c r="Q29" s="10">
        <v>0</v>
      </c>
      <c r="R29" s="12">
        <v>4</v>
      </c>
      <c r="S29" s="11">
        <v>0</v>
      </c>
      <c r="T29" s="10">
        <v>0</v>
      </c>
      <c r="U29" s="10">
        <v>0</v>
      </c>
      <c r="V29" s="10">
        <v>0</v>
      </c>
      <c r="W29" s="12">
        <v>0</v>
      </c>
      <c r="X29" s="11">
        <v>126</v>
      </c>
      <c r="Y29" s="10">
        <v>3</v>
      </c>
      <c r="Z29" s="10">
        <v>1</v>
      </c>
      <c r="AA29" s="10">
        <v>0</v>
      </c>
      <c r="AB29" s="12">
        <v>4</v>
      </c>
      <c r="AC29" s="11">
        <v>332</v>
      </c>
      <c r="AD29" s="10">
        <v>9</v>
      </c>
      <c r="AE29" s="10">
        <v>25</v>
      </c>
      <c r="AF29" s="10">
        <v>0</v>
      </c>
      <c r="AG29" s="12">
        <v>34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6.75" customHeight="1" x14ac:dyDescent="0.25">
      <c r="A30" s="1"/>
      <c r="B30" s="41"/>
      <c r="C30" s="41"/>
      <c r="D30" s="10"/>
      <c r="E30" s="10"/>
      <c r="F30" s="10"/>
      <c r="G30" s="10"/>
      <c r="H30" s="8"/>
      <c r="I30" s="11"/>
      <c r="J30" s="10"/>
      <c r="K30" s="10"/>
      <c r="L30" s="10"/>
      <c r="M30" s="12"/>
      <c r="N30" s="11"/>
      <c r="O30" s="10"/>
      <c r="P30" s="10"/>
      <c r="Q30" s="10"/>
      <c r="R30" s="12"/>
      <c r="S30" s="11"/>
      <c r="T30" s="10"/>
      <c r="U30" s="10"/>
      <c r="V30" s="10"/>
      <c r="W30" s="12"/>
      <c r="X30" s="11"/>
      <c r="Y30" s="10"/>
      <c r="Z30" s="10"/>
      <c r="AA30" s="10"/>
      <c r="AB30" s="12"/>
      <c r="AC30" s="11"/>
      <c r="AD30" s="10"/>
      <c r="AE30" s="10"/>
      <c r="AF30" s="10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20.25" x14ac:dyDescent="0.25">
      <c r="A31" s="1"/>
      <c r="B31" s="38" t="s">
        <v>1</v>
      </c>
      <c r="C31" s="38"/>
      <c r="D31" s="17">
        <f t="shared" ref="D31:AG31" si="0">SUM(D13:D29)</f>
        <v>2294</v>
      </c>
      <c r="E31" s="17">
        <f t="shared" si="0"/>
        <v>310</v>
      </c>
      <c r="F31" s="17">
        <f t="shared" si="0"/>
        <v>515</v>
      </c>
      <c r="G31" s="17">
        <f t="shared" si="0"/>
        <v>154</v>
      </c>
      <c r="H31" s="17">
        <f t="shared" si="0"/>
        <v>979</v>
      </c>
      <c r="I31" s="18">
        <f t="shared" si="0"/>
        <v>1880</v>
      </c>
      <c r="J31" s="17">
        <f t="shared" si="0"/>
        <v>364</v>
      </c>
      <c r="K31" s="17">
        <f t="shared" si="0"/>
        <v>555</v>
      </c>
      <c r="L31" s="17">
        <f t="shared" si="0"/>
        <v>166</v>
      </c>
      <c r="M31" s="19">
        <f t="shared" si="0"/>
        <v>1085</v>
      </c>
      <c r="N31" s="18">
        <f t="shared" si="0"/>
        <v>1872</v>
      </c>
      <c r="O31" s="17">
        <f t="shared" si="0"/>
        <v>350</v>
      </c>
      <c r="P31" s="17">
        <f t="shared" si="0"/>
        <v>462</v>
      </c>
      <c r="Q31" s="17">
        <f t="shared" si="0"/>
        <v>90</v>
      </c>
      <c r="R31" s="19">
        <f t="shared" si="0"/>
        <v>902</v>
      </c>
      <c r="S31" s="18">
        <f t="shared" si="0"/>
        <v>2251</v>
      </c>
      <c r="T31" s="17">
        <f t="shared" si="0"/>
        <v>269</v>
      </c>
      <c r="U31" s="17">
        <f t="shared" si="0"/>
        <v>371</v>
      </c>
      <c r="V31" s="17">
        <f t="shared" si="0"/>
        <v>148</v>
      </c>
      <c r="W31" s="19">
        <f t="shared" si="0"/>
        <v>788</v>
      </c>
      <c r="X31" s="18">
        <f t="shared" si="0"/>
        <v>2347</v>
      </c>
      <c r="Y31" s="17">
        <f t="shared" si="0"/>
        <v>428</v>
      </c>
      <c r="Z31" s="17">
        <f t="shared" si="0"/>
        <v>472</v>
      </c>
      <c r="AA31" s="17">
        <f t="shared" si="0"/>
        <v>286</v>
      </c>
      <c r="AB31" s="19">
        <f t="shared" si="0"/>
        <v>1186</v>
      </c>
      <c r="AC31" s="18">
        <f t="shared" si="0"/>
        <v>2060</v>
      </c>
      <c r="AD31" s="17">
        <f t="shared" si="0"/>
        <v>296</v>
      </c>
      <c r="AE31" s="17">
        <f t="shared" si="0"/>
        <v>490</v>
      </c>
      <c r="AF31" s="17">
        <f t="shared" si="0"/>
        <v>225</v>
      </c>
      <c r="AG31" s="19">
        <f t="shared" si="0"/>
        <v>1011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1" customFormat="1" ht="20.25" x14ac:dyDescent="0.25">
      <c r="AH32" s="2"/>
      <c r="AI32" s="2"/>
      <c r="AJ32" s="2"/>
      <c r="AK32" s="2"/>
      <c r="AL32" s="2"/>
      <c r="AM32" s="2"/>
    </row>
    <row r="33" spans="2:39" s="1" customFormat="1" ht="20.25" customHeight="1" x14ac:dyDescent="0.25">
      <c r="B33" s="37" t="s">
        <v>63</v>
      </c>
      <c r="C33" s="37"/>
      <c r="D33" s="38" t="s">
        <v>28</v>
      </c>
      <c r="E33" s="38"/>
      <c r="F33" s="38"/>
      <c r="G33" s="38"/>
      <c r="H33" s="38"/>
      <c r="I33" s="39" t="s">
        <v>29</v>
      </c>
      <c r="J33" s="38"/>
      <c r="K33" s="38"/>
      <c r="L33" s="38"/>
      <c r="M33" s="40"/>
      <c r="N33" s="39" t="s">
        <v>30</v>
      </c>
      <c r="O33" s="38"/>
      <c r="P33" s="38"/>
      <c r="Q33" s="38"/>
      <c r="R33" s="40"/>
      <c r="S33" s="39" t="s">
        <v>31</v>
      </c>
      <c r="T33" s="38"/>
      <c r="U33" s="38"/>
      <c r="V33" s="38"/>
      <c r="W33" s="40"/>
      <c r="X33" s="39" t="s">
        <v>32</v>
      </c>
      <c r="Y33" s="38"/>
      <c r="Z33" s="38"/>
      <c r="AA33" s="38"/>
      <c r="AB33" s="40"/>
      <c r="AC33" s="39" t="s">
        <v>33</v>
      </c>
      <c r="AD33" s="38"/>
      <c r="AE33" s="38"/>
      <c r="AF33" s="38"/>
      <c r="AG33" s="40"/>
      <c r="AH33" s="2"/>
      <c r="AI33" s="2"/>
      <c r="AJ33" s="2"/>
      <c r="AK33" s="2"/>
      <c r="AL33" s="2"/>
      <c r="AM33" s="2"/>
    </row>
    <row r="34" spans="2:39" s="1" customFormat="1" ht="20.25" x14ac:dyDescent="0.25">
      <c r="B34" s="37"/>
      <c r="C34" s="37"/>
      <c r="D34" s="13" t="s">
        <v>0</v>
      </c>
      <c r="E34" s="14" t="s">
        <v>19</v>
      </c>
      <c r="F34" s="14" t="s">
        <v>21</v>
      </c>
      <c r="G34" s="14" t="s">
        <v>52</v>
      </c>
      <c r="H34" s="14" t="s">
        <v>20</v>
      </c>
      <c r="I34" s="15" t="s">
        <v>0</v>
      </c>
      <c r="J34" s="14" t="s">
        <v>19</v>
      </c>
      <c r="K34" s="14" t="s">
        <v>21</v>
      </c>
      <c r="L34" s="14" t="s">
        <v>52</v>
      </c>
      <c r="M34" s="16" t="s">
        <v>20</v>
      </c>
      <c r="N34" s="15" t="s">
        <v>0</v>
      </c>
      <c r="O34" s="14" t="s">
        <v>19</v>
      </c>
      <c r="P34" s="14" t="s">
        <v>21</v>
      </c>
      <c r="Q34" s="14" t="s">
        <v>52</v>
      </c>
      <c r="R34" s="16" t="s">
        <v>20</v>
      </c>
      <c r="S34" s="15" t="s">
        <v>0</v>
      </c>
      <c r="T34" s="14" t="s">
        <v>19</v>
      </c>
      <c r="U34" s="14" t="s">
        <v>21</v>
      </c>
      <c r="V34" s="14" t="s">
        <v>52</v>
      </c>
      <c r="W34" s="16" t="s">
        <v>20</v>
      </c>
      <c r="X34" s="15" t="s">
        <v>0</v>
      </c>
      <c r="Y34" s="14" t="s">
        <v>19</v>
      </c>
      <c r="Z34" s="14" t="s">
        <v>21</v>
      </c>
      <c r="AA34" s="14" t="s">
        <v>52</v>
      </c>
      <c r="AB34" s="16" t="s">
        <v>20</v>
      </c>
      <c r="AC34" s="15" t="s">
        <v>0</v>
      </c>
      <c r="AD34" s="14" t="s">
        <v>19</v>
      </c>
      <c r="AE34" s="14" t="s">
        <v>21</v>
      </c>
      <c r="AF34" s="14" t="s">
        <v>52</v>
      </c>
      <c r="AG34" s="16" t="s">
        <v>20</v>
      </c>
      <c r="AH34" s="2"/>
      <c r="AI34" s="2"/>
      <c r="AJ34" s="2"/>
      <c r="AK34" s="2"/>
      <c r="AL34" s="2"/>
      <c r="AM34" s="2"/>
    </row>
    <row r="35" spans="2:39" s="1" customFormat="1" ht="20.25" x14ac:dyDescent="0.25">
      <c r="B35" s="34" t="s">
        <v>2</v>
      </c>
      <c r="C35" s="34"/>
      <c r="D35" s="9">
        <v>72</v>
      </c>
      <c r="E35" s="10">
        <v>13</v>
      </c>
      <c r="F35" s="10">
        <v>26</v>
      </c>
      <c r="G35" s="10">
        <v>55</v>
      </c>
      <c r="H35" s="8">
        <v>94</v>
      </c>
      <c r="I35" s="11">
        <v>66</v>
      </c>
      <c r="J35" s="10">
        <v>24</v>
      </c>
      <c r="K35" s="10">
        <v>36</v>
      </c>
      <c r="L35" s="10">
        <v>16</v>
      </c>
      <c r="M35" s="12">
        <v>76</v>
      </c>
      <c r="N35" s="11">
        <v>70</v>
      </c>
      <c r="O35" s="10">
        <v>29</v>
      </c>
      <c r="P35" s="10">
        <v>41</v>
      </c>
      <c r="Q35" s="10">
        <v>132</v>
      </c>
      <c r="R35" s="12">
        <v>202</v>
      </c>
      <c r="S35" s="11">
        <v>69</v>
      </c>
      <c r="T35" s="10">
        <v>27</v>
      </c>
      <c r="U35" s="10">
        <v>47</v>
      </c>
      <c r="V35" s="10">
        <v>495</v>
      </c>
      <c r="W35" s="12">
        <v>569</v>
      </c>
      <c r="X35" s="11">
        <v>59</v>
      </c>
      <c r="Y35" s="10">
        <v>29</v>
      </c>
      <c r="Z35" s="10">
        <v>39</v>
      </c>
      <c r="AA35" s="10">
        <v>223</v>
      </c>
      <c r="AB35" s="12">
        <v>291</v>
      </c>
      <c r="AC35" s="11">
        <v>37</v>
      </c>
      <c r="AD35" s="10">
        <v>67</v>
      </c>
      <c r="AE35" s="10">
        <v>163</v>
      </c>
      <c r="AF35" s="10">
        <f t="shared" ref="AF35:AF40" si="1">AG35-AE35-AD35</f>
        <v>208</v>
      </c>
      <c r="AG35" s="12">
        <v>438</v>
      </c>
      <c r="AH35" s="2"/>
      <c r="AI35" s="2"/>
      <c r="AJ35" s="2"/>
      <c r="AK35" s="2"/>
      <c r="AL35" s="2"/>
      <c r="AM35" s="2"/>
    </row>
    <row r="36" spans="2:39" s="1" customFormat="1" ht="20.25" x14ac:dyDescent="0.25">
      <c r="B36" s="34" t="s">
        <v>3</v>
      </c>
      <c r="C36" s="34"/>
      <c r="D36" s="9">
        <v>176</v>
      </c>
      <c r="E36" s="10">
        <v>22</v>
      </c>
      <c r="F36" s="10">
        <v>22</v>
      </c>
      <c r="G36" s="10">
        <v>32</v>
      </c>
      <c r="H36" s="8">
        <v>76</v>
      </c>
      <c r="I36" s="11">
        <v>169</v>
      </c>
      <c r="J36" s="10">
        <v>33</v>
      </c>
      <c r="K36" s="10">
        <v>54</v>
      </c>
      <c r="L36" s="10">
        <v>19</v>
      </c>
      <c r="M36" s="12">
        <v>106</v>
      </c>
      <c r="N36" s="11">
        <v>178</v>
      </c>
      <c r="O36" s="10">
        <v>33</v>
      </c>
      <c r="P36" s="10">
        <v>29</v>
      </c>
      <c r="Q36" s="10">
        <v>33</v>
      </c>
      <c r="R36" s="12">
        <v>95</v>
      </c>
      <c r="S36" s="11">
        <v>169</v>
      </c>
      <c r="T36" s="10">
        <v>22</v>
      </c>
      <c r="U36" s="10">
        <v>39</v>
      </c>
      <c r="V36" s="10">
        <v>50</v>
      </c>
      <c r="W36" s="12">
        <v>111</v>
      </c>
      <c r="X36" s="11">
        <v>139</v>
      </c>
      <c r="Y36" s="10">
        <v>29</v>
      </c>
      <c r="Z36" s="10">
        <v>43</v>
      </c>
      <c r="AA36" s="10">
        <v>56</v>
      </c>
      <c r="AB36" s="12">
        <v>128</v>
      </c>
      <c r="AC36" s="11">
        <v>128</v>
      </c>
      <c r="AD36" s="10">
        <v>26</v>
      </c>
      <c r="AE36" s="10">
        <v>39</v>
      </c>
      <c r="AF36" s="10">
        <f t="shared" si="1"/>
        <v>150</v>
      </c>
      <c r="AG36" s="12">
        <v>215</v>
      </c>
      <c r="AH36" s="2"/>
      <c r="AI36" s="2"/>
      <c r="AJ36" s="2"/>
      <c r="AK36" s="2"/>
      <c r="AL36" s="2"/>
      <c r="AM36" s="2"/>
    </row>
    <row r="37" spans="2:39" s="1" customFormat="1" ht="20.25" x14ac:dyDescent="0.25">
      <c r="B37" s="34" t="s">
        <v>4</v>
      </c>
      <c r="C37" s="34"/>
      <c r="D37" s="9">
        <v>48</v>
      </c>
      <c r="E37" s="10">
        <v>87</v>
      </c>
      <c r="F37" s="10">
        <v>74</v>
      </c>
      <c r="G37" s="10">
        <v>58</v>
      </c>
      <c r="H37" s="8">
        <v>219</v>
      </c>
      <c r="I37" s="11">
        <v>54</v>
      </c>
      <c r="J37" s="10">
        <v>74</v>
      </c>
      <c r="K37" s="10">
        <v>81</v>
      </c>
      <c r="L37" s="10">
        <v>71</v>
      </c>
      <c r="M37" s="12">
        <v>226</v>
      </c>
      <c r="N37" s="11">
        <v>45</v>
      </c>
      <c r="O37" s="10">
        <v>54</v>
      </c>
      <c r="P37" s="10">
        <v>71</v>
      </c>
      <c r="Q37" s="10">
        <v>29</v>
      </c>
      <c r="R37" s="12">
        <v>154</v>
      </c>
      <c r="S37" s="11">
        <v>89</v>
      </c>
      <c r="T37" s="10">
        <v>62</v>
      </c>
      <c r="U37" s="10">
        <v>59</v>
      </c>
      <c r="V37" s="10">
        <v>49</v>
      </c>
      <c r="W37" s="12">
        <v>170</v>
      </c>
      <c r="X37" s="11">
        <v>53</v>
      </c>
      <c r="Y37" s="10">
        <v>56</v>
      </c>
      <c r="Z37" s="10">
        <v>50</v>
      </c>
      <c r="AA37" s="10">
        <v>47</v>
      </c>
      <c r="AB37" s="12">
        <v>153</v>
      </c>
      <c r="AC37" s="11">
        <v>38</v>
      </c>
      <c r="AD37" s="10">
        <v>35</v>
      </c>
      <c r="AE37" s="10">
        <v>54</v>
      </c>
      <c r="AF37" s="10">
        <f t="shared" si="1"/>
        <v>17</v>
      </c>
      <c r="AG37" s="12">
        <v>106</v>
      </c>
      <c r="AH37" s="2"/>
      <c r="AI37" s="2"/>
      <c r="AJ37" s="2"/>
      <c r="AK37" s="2"/>
      <c r="AL37" s="2"/>
      <c r="AM37" s="2"/>
    </row>
    <row r="38" spans="2:39" s="1" customFormat="1" ht="20.25" x14ac:dyDescent="0.25">
      <c r="B38" s="34" t="s">
        <v>5</v>
      </c>
      <c r="C38" s="34"/>
      <c r="D38" s="9">
        <v>137</v>
      </c>
      <c r="E38" s="10">
        <v>11</v>
      </c>
      <c r="F38" s="10">
        <v>22</v>
      </c>
      <c r="G38" s="10">
        <v>41</v>
      </c>
      <c r="H38" s="8">
        <v>74</v>
      </c>
      <c r="I38" s="11">
        <v>155</v>
      </c>
      <c r="J38" s="10">
        <v>15</v>
      </c>
      <c r="K38" s="10">
        <v>20</v>
      </c>
      <c r="L38" s="10">
        <v>55</v>
      </c>
      <c r="M38" s="12">
        <v>90</v>
      </c>
      <c r="N38" s="11">
        <v>94</v>
      </c>
      <c r="O38" s="10">
        <v>24</v>
      </c>
      <c r="P38" s="10">
        <v>33</v>
      </c>
      <c r="Q38" s="10">
        <v>11</v>
      </c>
      <c r="R38" s="12">
        <v>68</v>
      </c>
      <c r="S38" s="11">
        <v>109</v>
      </c>
      <c r="T38" s="10">
        <v>23</v>
      </c>
      <c r="U38" s="10">
        <v>38</v>
      </c>
      <c r="V38" s="10">
        <v>11</v>
      </c>
      <c r="W38" s="12">
        <v>72</v>
      </c>
      <c r="X38" s="11">
        <v>95</v>
      </c>
      <c r="Y38" s="10">
        <v>23</v>
      </c>
      <c r="Z38" s="10">
        <v>30</v>
      </c>
      <c r="AA38" s="10">
        <v>3</v>
      </c>
      <c r="AB38" s="12">
        <v>56</v>
      </c>
      <c r="AC38" s="11">
        <v>92</v>
      </c>
      <c r="AD38" s="10">
        <v>21</v>
      </c>
      <c r="AE38" s="10">
        <v>30</v>
      </c>
      <c r="AF38" s="10">
        <f t="shared" si="1"/>
        <v>1</v>
      </c>
      <c r="AG38" s="12">
        <v>52</v>
      </c>
      <c r="AH38" s="2"/>
      <c r="AI38" s="2"/>
      <c r="AJ38" s="2"/>
      <c r="AK38" s="2"/>
      <c r="AL38" s="2"/>
      <c r="AM38" s="2"/>
    </row>
    <row r="39" spans="2:39" s="1" customFormat="1" ht="20.25" x14ac:dyDescent="0.25">
      <c r="B39" s="34" t="s">
        <v>6</v>
      </c>
      <c r="C39" s="34"/>
      <c r="D39" s="9">
        <v>112</v>
      </c>
      <c r="E39" s="10">
        <v>29</v>
      </c>
      <c r="F39" s="10">
        <v>45</v>
      </c>
      <c r="G39" s="10">
        <v>57</v>
      </c>
      <c r="H39" s="8">
        <v>131</v>
      </c>
      <c r="I39" s="11">
        <v>95</v>
      </c>
      <c r="J39" s="10">
        <v>27</v>
      </c>
      <c r="K39" s="10">
        <v>33</v>
      </c>
      <c r="L39" s="10">
        <v>43</v>
      </c>
      <c r="M39" s="12">
        <v>103</v>
      </c>
      <c r="N39" s="11">
        <v>76</v>
      </c>
      <c r="O39" s="10">
        <v>31</v>
      </c>
      <c r="P39" s="10">
        <v>38</v>
      </c>
      <c r="Q39" s="10">
        <v>19</v>
      </c>
      <c r="R39" s="12">
        <v>88</v>
      </c>
      <c r="S39" s="11">
        <v>113</v>
      </c>
      <c r="T39" s="10">
        <v>32</v>
      </c>
      <c r="U39" s="10">
        <v>155</v>
      </c>
      <c r="V39" s="10">
        <v>19</v>
      </c>
      <c r="W39" s="12">
        <v>206</v>
      </c>
      <c r="X39" s="11">
        <v>80</v>
      </c>
      <c r="Y39" s="10">
        <v>45</v>
      </c>
      <c r="Z39" s="10">
        <v>411</v>
      </c>
      <c r="AA39" s="10">
        <v>81</v>
      </c>
      <c r="AB39" s="12">
        <v>537</v>
      </c>
      <c r="AC39" s="11">
        <v>56</v>
      </c>
      <c r="AD39" s="10">
        <v>36</v>
      </c>
      <c r="AE39" s="10">
        <v>73</v>
      </c>
      <c r="AF39" s="10">
        <f t="shared" si="1"/>
        <v>3</v>
      </c>
      <c r="AG39" s="12">
        <v>112</v>
      </c>
      <c r="AH39" s="2"/>
      <c r="AI39" s="2"/>
      <c r="AJ39" s="2"/>
      <c r="AK39" s="2"/>
      <c r="AL39" s="2"/>
      <c r="AM39" s="2"/>
    </row>
    <row r="40" spans="2:39" s="1" customFormat="1" ht="20.25" x14ac:dyDescent="0.25">
      <c r="B40" s="34" t="s">
        <v>7</v>
      </c>
      <c r="C40" s="34"/>
      <c r="D40" s="10">
        <v>147</v>
      </c>
      <c r="E40" s="10">
        <v>51</v>
      </c>
      <c r="F40" s="10">
        <v>83</v>
      </c>
      <c r="G40" s="10">
        <f>H40-E40-F40</f>
        <v>23</v>
      </c>
      <c r="H40" s="8">
        <v>157</v>
      </c>
      <c r="I40" s="11">
        <v>157</v>
      </c>
      <c r="J40" s="10">
        <v>28</v>
      </c>
      <c r="K40" s="10">
        <v>61</v>
      </c>
      <c r="L40" s="10">
        <f>M40-K40-J40</f>
        <v>53</v>
      </c>
      <c r="M40" s="12">
        <v>142</v>
      </c>
      <c r="N40" s="11">
        <v>123</v>
      </c>
      <c r="O40" s="10">
        <v>10</v>
      </c>
      <c r="P40" s="10">
        <v>68</v>
      </c>
      <c r="Q40" s="10">
        <f>R40-O40-P40</f>
        <v>16</v>
      </c>
      <c r="R40" s="12">
        <v>94</v>
      </c>
      <c r="S40" s="11">
        <v>161</v>
      </c>
      <c r="T40" s="10">
        <v>31</v>
      </c>
      <c r="U40" s="10">
        <v>72</v>
      </c>
      <c r="V40" s="10">
        <f>W40-U40-T40</f>
        <v>13</v>
      </c>
      <c r="W40" s="12">
        <v>116</v>
      </c>
      <c r="X40" s="11">
        <v>124</v>
      </c>
      <c r="Y40" s="10">
        <v>21</v>
      </c>
      <c r="Z40" s="10">
        <v>57</v>
      </c>
      <c r="AA40" s="10">
        <f>AB40-Y40-Z40</f>
        <v>25</v>
      </c>
      <c r="AB40" s="12">
        <v>103</v>
      </c>
      <c r="AC40" s="11">
        <v>98</v>
      </c>
      <c r="AD40" s="10">
        <v>9</v>
      </c>
      <c r="AE40" s="10">
        <v>20</v>
      </c>
      <c r="AF40" s="10">
        <f t="shared" si="1"/>
        <v>15</v>
      </c>
      <c r="AG40" s="12">
        <v>44</v>
      </c>
      <c r="AH40" s="2"/>
      <c r="AI40" s="2"/>
      <c r="AJ40" s="2"/>
      <c r="AK40" s="2"/>
      <c r="AL40" s="2"/>
      <c r="AM40" s="2"/>
    </row>
    <row r="41" spans="2:39" s="1" customFormat="1" ht="20.25" x14ac:dyDescent="0.25">
      <c r="B41" s="34" t="s">
        <v>8</v>
      </c>
      <c r="C41" s="34"/>
      <c r="D41" s="10">
        <v>24</v>
      </c>
      <c r="E41" s="10">
        <v>3</v>
      </c>
      <c r="F41" s="10">
        <v>5</v>
      </c>
      <c r="G41" s="10">
        <v>2</v>
      </c>
      <c r="H41" s="8">
        <v>10</v>
      </c>
      <c r="I41" s="11">
        <v>25</v>
      </c>
      <c r="J41" s="10">
        <v>6</v>
      </c>
      <c r="K41" s="10">
        <v>4</v>
      </c>
      <c r="L41" s="10">
        <v>1</v>
      </c>
      <c r="M41" s="12">
        <v>11</v>
      </c>
      <c r="N41" s="11">
        <v>18</v>
      </c>
      <c r="O41" s="10">
        <v>7</v>
      </c>
      <c r="P41" s="10">
        <v>12</v>
      </c>
      <c r="Q41" s="10">
        <v>3</v>
      </c>
      <c r="R41" s="12">
        <v>22</v>
      </c>
      <c r="S41" s="11">
        <v>17</v>
      </c>
      <c r="T41" s="10">
        <v>11</v>
      </c>
      <c r="U41" s="10">
        <v>3</v>
      </c>
      <c r="V41" s="10">
        <v>5</v>
      </c>
      <c r="W41" s="12">
        <v>19</v>
      </c>
      <c r="X41" s="11">
        <v>31</v>
      </c>
      <c r="Y41" s="10">
        <v>6</v>
      </c>
      <c r="Z41" s="10">
        <v>4</v>
      </c>
      <c r="AA41" s="10">
        <v>5</v>
      </c>
      <c r="AB41" s="12">
        <v>15</v>
      </c>
      <c r="AC41" s="11">
        <v>14</v>
      </c>
      <c r="AD41" s="10">
        <v>2</v>
      </c>
      <c r="AE41" s="10">
        <v>1</v>
      </c>
      <c r="AF41" s="10">
        <v>1</v>
      </c>
      <c r="AG41" s="12">
        <v>4</v>
      </c>
      <c r="AH41" s="2"/>
      <c r="AI41" s="2"/>
      <c r="AJ41" s="2"/>
      <c r="AK41" s="2"/>
      <c r="AL41" s="2"/>
      <c r="AM41" s="2"/>
    </row>
    <row r="42" spans="2:39" s="1" customFormat="1" ht="20.25" x14ac:dyDescent="0.25">
      <c r="B42" s="34" t="s">
        <v>9</v>
      </c>
      <c r="C42" s="34"/>
      <c r="D42" s="10">
        <v>30</v>
      </c>
      <c r="E42" s="10">
        <v>9</v>
      </c>
      <c r="F42" s="10">
        <v>4</v>
      </c>
      <c r="G42" s="10">
        <v>8</v>
      </c>
      <c r="H42" s="8">
        <v>21</v>
      </c>
      <c r="I42" s="11">
        <v>34</v>
      </c>
      <c r="J42" s="10">
        <v>8</v>
      </c>
      <c r="K42" s="10">
        <v>2</v>
      </c>
      <c r="L42" s="10">
        <v>5</v>
      </c>
      <c r="M42" s="12">
        <v>15</v>
      </c>
      <c r="N42" s="11">
        <v>22</v>
      </c>
      <c r="O42" s="10">
        <v>6</v>
      </c>
      <c r="P42" s="10">
        <v>9</v>
      </c>
      <c r="Q42" s="10">
        <v>4</v>
      </c>
      <c r="R42" s="12">
        <v>19</v>
      </c>
      <c r="S42" s="11">
        <v>18</v>
      </c>
      <c r="T42" s="10">
        <v>3</v>
      </c>
      <c r="U42" s="10">
        <v>7</v>
      </c>
      <c r="V42" s="10">
        <v>7</v>
      </c>
      <c r="W42" s="12">
        <v>17</v>
      </c>
      <c r="X42" s="11">
        <v>25</v>
      </c>
      <c r="Y42" s="10">
        <v>7</v>
      </c>
      <c r="Z42" s="10">
        <v>3</v>
      </c>
      <c r="AA42" s="10">
        <v>2</v>
      </c>
      <c r="AB42" s="12">
        <v>12</v>
      </c>
      <c r="AC42" s="11">
        <v>29</v>
      </c>
      <c r="AD42" s="10">
        <v>2</v>
      </c>
      <c r="AE42" s="10">
        <v>4</v>
      </c>
      <c r="AF42" s="10">
        <f t="shared" ref="AF42:AF51" si="2">AG42-AE42-AD42</f>
        <v>3</v>
      </c>
      <c r="AG42" s="12">
        <v>9</v>
      </c>
      <c r="AH42" s="2"/>
      <c r="AI42" s="2"/>
      <c r="AJ42" s="2"/>
      <c r="AK42" s="2"/>
      <c r="AL42" s="2"/>
      <c r="AM42" s="2"/>
    </row>
    <row r="43" spans="2:39" s="1" customFormat="1" ht="20.25" x14ac:dyDescent="0.25">
      <c r="B43" s="34" t="s">
        <v>10</v>
      </c>
      <c r="C43" s="34"/>
      <c r="D43" s="10">
        <v>45</v>
      </c>
      <c r="E43" s="10">
        <v>23</v>
      </c>
      <c r="F43" s="10">
        <v>25</v>
      </c>
      <c r="G43" s="10">
        <f>H43-E43-F43</f>
        <v>15</v>
      </c>
      <c r="H43" s="8">
        <v>63</v>
      </c>
      <c r="I43" s="11">
        <v>35</v>
      </c>
      <c r="J43" s="10">
        <v>12</v>
      </c>
      <c r="K43" s="10">
        <v>10</v>
      </c>
      <c r="L43" s="10">
        <f>M43-K43-J43</f>
        <v>16</v>
      </c>
      <c r="M43" s="12">
        <v>38</v>
      </c>
      <c r="N43" s="11">
        <v>12</v>
      </c>
      <c r="O43" s="10">
        <v>6</v>
      </c>
      <c r="P43" s="10">
        <v>19</v>
      </c>
      <c r="Q43" s="10">
        <f>R43-O43-P43</f>
        <v>17</v>
      </c>
      <c r="R43" s="12">
        <v>42</v>
      </c>
      <c r="S43" s="11">
        <v>43</v>
      </c>
      <c r="T43" s="10">
        <v>10</v>
      </c>
      <c r="U43" s="10">
        <v>32</v>
      </c>
      <c r="V43" s="10">
        <f>W43-U43-T43</f>
        <v>19</v>
      </c>
      <c r="W43" s="12">
        <v>61</v>
      </c>
      <c r="X43" s="11">
        <v>23</v>
      </c>
      <c r="Y43" s="10">
        <v>13</v>
      </c>
      <c r="Z43" s="10">
        <v>22</v>
      </c>
      <c r="AA43" s="10">
        <f>AB43-Y43-Z43</f>
        <v>10</v>
      </c>
      <c r="AB43" s="12">
        <v>45</v>
      </c>
      <c r="AC43" s="11">
        <v>15</v>
      </c>
      <c r="AD43" s="10">
        <v>5</v>
      </c>
      <c r="AE43" s="10">
        <v>8</v>
      </c>
      <c r="AF43" s="10">
        <f t="shared" si="2"/>
        <v>6</v>
      </c>
      <c r="AG43" s="12">
        <v>19</v>
      </c>
      <c r="AH43" s="2"/>
      <c r="AI43" s="2"/>
      <c r="AJ43" s="2"/>
      <c r="AK43" s="2"/>
      <c r="AL43" s="2"/>
      <c r="AM43" s="2"/>
    </row>
    <row r="44" spans="2:39" s="1" customFormat="1" ht="20.25" x14ac:dyDescent="0.25">
      <c r="B44" s="34" t="s">
        <v>11</v>
      </c>
      <c r="C44" s="34"/>
      <c r="D44" s="9">
        <v>7</v>
      </c>
      <c r="E44" s="10">
        <v>3</v>
      </c>
      <c r="F44" s="10">
        <v>0</v>
      </c>
      <c r="G44" s="10">
        <v>8</v>
      </c>
      <c r="H44" s="8">
        <v>11</v>
      </c>
      <c r="I44" s="11">
        <v>4</v>
      </c>
      <c r="J44" s="10">
        <v>3</v>
      </c>
      <c r="K44" s="10">
        <v>0</v>
      </c>
      <c r="L44" s="10">
        <v>9</v>
      </c>
      <c r="M44" s="12">
        <v>12</v>
      </c>
      <c r="N44" s="11">
        <v>4</v>
      </c>
      <c r="O44" s="10">
        <v>4</v>
      </c>
      <c r="P44" s="10">
        <v>0</v>
      </c>
      <c r="Q44" s="10">
        <v>8</v>
      </c>
      <c r="R44" s="12">
        <v>12</v>
      </c>
      <c r="S44" s="11">
        <v>10</v>
      </c>
      <c r="T44" s="10">
        <v>0</v>
      </c>
      <c r="U44" s="10">
        <v>0</v>
      </c>
      <c r="V44" s="10">
        <v>4</v>
      </c>
      <c r="W44" s="12">
        <v>4</v>
      </c>
      <c r="X44" s="11">
        <v>7</v>
      </c>
      <c r="Y44" s="10">
        <v>1</v>
      </c>
      <c r="Z44" s="10">
        <v>1</v>
      </c>
      <c r="AA44" s="10">
        <v>1</v>
      </c>
      <c r="AB44" s="12">
        <v>3</v>
      </c>
      <c r="AC44" s="11">
        <v>3</v>
      </c>
      <c r="AD44" s="10">
        <v>2</v>
      </c>
      <c r="AE44" s="10">
        <v>0</v>
      </c>
      <c r="AF44" s="10">
        <f t="shared" si="2"/>
        <v>0</v>
      </c>
      <c r="AG44" s="12">
        <v>2</v>
      </c>
      <c r="AH44" s="2"/>
      <c r="AI44" s="2"/>
      <c r="AJ44" s="2"/>
      <c r="AK44" s="2"/>
      <c r="AL44" s="2"/>
      <c r="AM44" s="2"/>
    </row>
    <row r="45" spans="2:39" s="1" customFormat="1" ht="20.25" x14ac:dyDescent="0.25">
      <c r="B45" s="34" t="s">
        <v>12</v>
      </c>
      <c r="C45" s="34"/>
      <c r="D45" s="9">
        <v>134</v>
      </c>
      <c r="E45" s="10">
        <v>33</v>
      </c>
      <c r="F45" s="10">
        <v>17</v>
      </c>
      <c r="G45" s="10">
        <v>30</v>
      </c>
      <c r="H45" s="8">
        <v>80</v>
      </c>
      <c r="I45" s="11">
        <v>116</v>
      </c>
      <c r="J45" s="10">
        <v>40</v>
      </c>
      <c r="K45" s="10">
        <v>20</v>
      </c>
      <c r="L45" s="10">
        <v>25</v>
      </c>
      <c r="M45" s="12">
        <v>85</v>
      </c>
      <c r="N45" s="11">
        <v>89</v>
      </c>
      <c r="O45" s="10">
        <v>26</v>
      </c>
      <c r="P45" s="10">
        <v>14</v>
      </c>
      <c r="Q45" s="10">
        <v>30</v>
      </c>
      <c r="R45" s="12">
        <v>70</v>
      </c>
      <c r="S45" s="11">
        <v>107</v>
      </c>
      <c r="T45" s="10">
        <v>24</v>
      </c>
      <c r="U45" s="10">
        <v>19</v>
      </c>
      <c r="V45" s="10">
        <v>43</v>
      </c>
      <c r="W45" s="12">
        <v>86</v>
      </c>
      <c r="X45" s="11">
        <v>61</v>
      </c>
      <c r="Y45" s="10">
        <v>14</v>
      </c>
      <c r="Z45" s="10">
        <v>17</v>
      </c>
      <c r="AA45" s="10">
        <v>17</v>
      </c>
      <c r="AB45" s="12">
        <v>48</v>
      </c>
      <c r="AC45" s="11">
        <v>123</v>
      </c>
      <c r="AD45" s="10">
        <v>13</v>
      </c>
      <c r="AE45" s="10">
        <v>14</v>
      </c>
      <c r="AF45" s="10">
        <f t="shared" si="2"/>
        <v>18</v>
      </c>
      <c r="AG45" s="12">
        <v>45</v>
      </c>
      <c r="AH45" s="2"/>
      <c r="AI45" s="2"/>
      <c r="AJ45" s="2"/>
      <c r="AK45" s="2"/>
      <c r="AL45" s="2"/>
      <c r="AM45" s="2"/>
    </row>
    <row r="46" spans="2:39" s="1" customFormat="1" ht="20.25" x14ac:dyDescent="0.25">
      <c r="B46" s="34" t="s">
        <v>13</v>
      </c>
      <c r="C46" s="34"/>
      <c r="D46" s="9">
        <v>201</v>
      </c>
      <c r="E46" s="10">
        <v>23</v>
      </c>
      <c r="F46" s="10">
        <v>61</v>
      </c>
      <c r="G46" s="10">
        <v>8</v>
      </c>
      <c r="H46" s="8">
        <v>92</v>
      </c>
      <c r="I46" s="11">
        <v>157</v>
      </c>
      <c r="J46" s="10">
        <v>33</v>
      </c>
      <c r="K46" s="10">
        <v>70</v>
      </c>
      <c r="L46" s="10">
        <v>4</v>
      </c>
      <c r="M46" s="12">
        <v>107</v>
      </c>
      <c r="N46" s="11">
        <v>163</v>
      </c>
      <c r="O46" s="10">
        <v>26</v>
      </c>
      <c r="P46" s="10">
        <v>39</v>
      </c>
      <c r="Q46" s="10">
        <v>6</v>
      </c>
      <c r="R46" s="12">
        <v>71</v>
      </c>
      <c r="S46" s="11">
        <v>168</v>
      </c>
      <c r="T46" s="10">
        <v>33</v>
      </c>
      <c r="U46" s="10">
        <v>4</v>
      </c>
      <c r="V46" s="10">
        <v>50</v>
      </c>
      <c r="W46" s="12">
        <v>87</v>
      </c>
      <c r="X46" s="11">
        <v>150</v>
      </c>
      <c r="Y46" s="10">
        <v>26</v>
      </c>
      <c r="Z46" s="10">
        <v>43</v>
      </c>
      <c r="AA46" s="10">
        <v>1</v>
      </c>
      <c r="AB46" s="12">
        <v>70</v>
      </c>
      <c r="AC46" s="11">
        <v>101</v>
      </c>
      <c r="AD46" s="10">
        <v>17</v>
      </c>
      <c r="AE46" s="10">
        <v>40</v>
      </c>
      <c r="AF46" s="10">
        <f t="shared" si="2"/>
        <v>11</v>
      </c>
      <c r="AG46" s="12">
        <v>68</v>
      </c>
      <c r="AH46" s="2"/>
      <c r="AI46" s="2"/>
      <c r="AJ46" s="2"/>
      <c r="AK46" s="2"/>
      <c r="AL46" s="2"/>
      <c r="AM46" s="2"/>
    </row>
    <row r="47" spans="2:39" s="1" customFormat="1" ht="20.25" x14ac:dyDescent="0.25">
      <c r="B47" s="34" t="s">
        <v>14</v>
      </c>
      <c r="C47" s="34"/>
      <c r="D47" s="9">
        <v>286</v>
      </c>
      <c r="E47" s="10">
        <v>39</v>
      </c>
      <c r="F47" s="10">
        <v>81</v>
      </c>
      <c r="G47" s="10">
        <v>6</v>
      </c>
      <c r="H47" s="8">
        <v>126</v>
      </c>
      <c r="I47" s="11">
        <v>288</v>
      </c>
      <c r="J47" s="10">
        <v>45</v>
      </c>
      <c r="K47" s="10">
        <v>66</v>
      </c>
      <c r="L47" s="10">
        <v>144</v>
      </c>
      <c r="M47" s="12">
        <v>255</v>
      </c>
      <c r="N47" s="11">
        <v>253</v>
      </c>
      <c r="O47" s="10">
        <v>34</v>
      </c>
      <c r="P47" s="10">
        <v>55</v>
      </c>
      <c r="Q47" s="10">
        <v>50</v>
      </c>
      <c r="R47" s="12">
        <v>139</v>
      </c>
      <c r="S47" s="11">
        <v>310</v>
      </c>
      <c r="T47" s="10">
        <v>48</v>
      </c>
      <c r="U47" s="10">
        <v>71</v>
      </c>
      <c r="V47" s="10">
        <v>160</v>
      </c>
      <c r="W47" s="12">
        <v>279</v>
      </c>
      <c r="X47" s="11">
        <v>225</v>
      </c>
      <c r="Y47" s="10">
        <v>41</v>
      </c>
      <c r="Z47" s="10">
        <v>58</v>
      </c>
      <c r="AA47" s="10">
        <v>3</v>
      </c>
      <c r="AB47" s="12">
        <v>102</v>
      </c>
      <c r="AC47" s="11">
        <v>205</v>
      </c>
      <c r="AD47" s="10">
        <v>40</v>
      </c>
      <c r="AE47" s="10">
        <v>60</v>
      </c>
      <c r="AF47" s="10">
        <f t="shared" si="2"/>
        <v>2</v>
      </c>
      <c r="AG47" s="12">
        <v>102</v>
      </c>
      <c r="AH47" s="2"/>
      <c r="AI47" s="2"/>
      <c r="AJ47" s="2"/>
      <c r="AK47" s="2"/>
      <c r="AL47" s="2"/>
      <c r="AM47" s="2"/>
    </row>
    <row r="48" spans="2:39" s="1" customFormat="1" ht="20.25" x14ac:dyDescent="0.25">
      <c r="B48" s="34" t="s">
        <v>15</v>
      </c>
      <c r="C48" s="34"/>
      <c r="D48" s="10">
        <v>16</v>
      </c>
      <c r="E48" s="10">
        <v>7</v>
      </c>
      <c r="F48" s="10">
        <v>3</v>
      </c>
      <c r="G48" s="10">
        <v>3</v>
      </c>
      <c r="H48" s="8">
        <v>13</v>
      </c>
      <c r="I48" s="11">
        <v>21</v>
      </c>
      <c r="J48" s="10">
        <v>4</v>
      </c>
      <c r="K48" s="10">
        <v>6</v>
      </c>
      <c r="L48" s="10">
        <v>2</v>
      </c>
      <c r="M48" s="12">
        <v>12</v>
      </c>
      <c r="N48" s="11">
        <v>10</v>
      </c>
      <c r="O48" s="10">
        <v>3</v>
      </c>
      <c r="P48" s="10">
        <v>2</v>
      </c>
      <c r="Q48" s="10">
        <v>2</v>
      </c>
      <c r="R48" s="12">
        <v>7</v>
      </c>
      <c r="S48" s="11">
        <v>12</v>
      </c>
      <c r="T48" s="10">
        <v>3</v>
      </c>
      <c r="U48" s="10">
        <v>5</v>
      </c>
      <c r="V48" s="10">
        <v>6</v>
      </c>
      <c r="W48" s="12">
        <v>14</v>
      </c>
      <c r="X48" s="11">
        <v>32</v>
      </c>
      <c r="Y48" s="10">
        <v>6</v>
      </c>
      <c r="Z48" s="10">
        <v>3</v>
      </c>
      <c r="AA48" s="10">
        <v>6</v>
      </c>
      <c r="AB48" s="12">
        <v>15</v>
      </c>
      <c r="AC48" s="11">
        <v>10</v>
      </c>
      <c r="AD48" s="10">
        <v>1</v>
      </c>
      <c r="AE48" s="10">
        <v>5</v>
      </c>
      <c r="AF48" s="10">
        <f t="shared" si="2"/>
        <v>3</v>
      </c>
      <c r="AG48" s="12">
        <v>9</v>
      </c>
      <c r="AH48" s="2"/>
      <c r="AI48" s="2"/>
      <c r="AJ48" s="2"/>
      <c r="AK48" s="2"/>
      <c r="AL48" s="2"/>
      <c r="AM48" s="2"/>
    </row>
    <row r="49" spans="2:39" s="1" customFormat="1" ht="20.25" x14ac:dyDescent="0.25">
      <c r="B49" s="34" t="s">
        <v>16</v>
      </c>
      <c r="C49" s="34"/>
      <c r="D49" s="9">
        <v>222</v>
      </c>
      <c r="E49" s="10">
        <v>16</v>
      </c>
      <c r="F49" s="10">
        <v>33</v>
      </c>
      <c r="G49" s="10">
        <v>0</v>
      </c>
      <c r="H49" s="8">
        <v>49</v>
      </c>
      <c r="I49" s="11">
        <v>206</v>
      </c>
      <c r="J49" s="10">
        <v>24</v>
      </c>
      <c r="K49" s="10">
        <v>27</v>
      </c>
      <c r="L49" s="10">
        <v>0</v>
      </c>
      <c r="M49" s="12">
        <v>51</v>
      </c>
      <c r="N49" s="11">
        <v>221</v>
      </c>
      <c r="O49" s="10">
        <v>18</v>
      </c>
      <c r="P49" s="10">
        <v>31</v>
      </c>
      <c r="Q49" s="10">
        <v>0</v>
      </c>
      <c r="R49" s="12">
        <v>49</v>
      </c>
      <c r="S49" s="11">
        <v>198</v>
      </c>
      <c r="T49" s="10">
        <v>35</v>
      </c>
      <c r="U49" s="10">
        <v>60</v>
      </c>
      <c r="V49" s="10">
        <v>0</v>
      </c>
      <c r="W49" s="12">
        <v>95</v>
      </c>
      <c r="X49" s="11">
        <v>158</v>
      </c>
      <c r="Y49" s="10">
        <v>27</v>
      </c>
      <c r="Z49" s="10">
        <v>37</v>
      </c>
      <c r="AA49" s="10">
        <v>0</v>
      </c>
      <c r="AB49" s="12">
        <v>64</v>
      </c>
      <c r="AC49" s="11">
        <v>178</v>
      </c>
      <c r="AD49" s="10">
        <v>35</v>
      </c>
      <c r="AE49" s="10">
        <v>59</v>
      </c>
      <c r="AF49" s="10">
        <f t="shared" si="2"/>
        <v>1</v>
      </c>
      <c r="AG49" s="12">
        <v>95</v>
      </c>
      <c r="AH49" s="2"/>
      <c r="AI49" s="2"/>
      <c r="AJ49" s="2"/>
      <c r="AK49" s="2"/>
      <c r="AL49" s="2"/>
      <c r="AM49" s="2"/>
    </row>
    <row r="50" spans="2:39" s="1" customFormat="1" ht="20.25" x14ac:dyDescent="0.25">
      <c r="B50" s="34" t="s">
        <v>17</v>
      </c>
      <c r="C50" s="34"/>
      <c r="D50" s="9">
        <v>189</v>
      </c>
      <c r="E50" s="10">
        <v>22</v>
      </c>
      <c r="F50" s="10">
        <v>37</v>
      </c>
      <c r="G50" s="10">
        <v>1</v>
      </c>
      <c r="H50" s="8">
        <v>60</v>
      </c>
      <c r="I50" s="11">
        <v>169</v>
      </c>
      <c r="J50" s="10">
        <v>38</v>
      </c>
      <c r="K50" s="10">
        <v>41</v>
      </c>
      <c r="L50" s="10">
        <v>0</v>
      </c>
      <c r="M50" s="12">
        <v>79</v>
      </c>
      <c r="N50" s="11">
        <v>153</v>
      </c>
      <c r="O50" s="10">
        <v>40</v>
      </c>
      <c r="P50" s="10">
        <v>33</v>
      </c>
      <c r="Q50" s="10">
        <v>4</v>
      </c>
      <c r="R50" s="12">
        <v>77</v>
      </c>
      <c r="S50" s="11">
        <v>187</v>
      </c>
      <c r="T50" s="10">
        <v>36</v>
      </c>
      <c r="U50" s="10">
        <v>43</v>
      </c>
      <c r="V50" s="10">
        <v>1</v>
      </c>
      <c r="W50" s="12">
        <v>80</v>
      </c>
      <c r="X50" s="11">
        <v>163</v>
      </c>
      <c r="Y50" s="10">
        <v>21</v>
      </c>
      <c r="Z50" s="10">
        <v>28</v>
      </c>
      <c r="AA50" s="10">
        <v>4</v>
      </c>
      <c r="AB50" s="12">
        <v>53</v>
      </c>
      <c r="AC50" s="11">
        <v>176</v>
      </c>
      <c r="AD50" s="10">
        <v>37</v>
      </c>
      <c r="AE50" s="10">
        <v>25</v>
      </c>
      <c r="AF50" s="10">
        <f t="shared" si="2"/>
        <v>3</v>
      </c>
      <c r="AG50" s="12">
        <v>65</v>
      </c>
      <c r="AH50" s="2"/>
      <c r="AI50" s="2"/>
      <c r="AJ50" s="2"/>
      <c r="AK50" s="2"/>
      <c r="AL50" s="2"/>
      <c r="AM50" s="2"/>
    </row>
    <row r="51" spans="2:39" s="1" customFormat="1" ht="20.25" x14ac:dyDescent="0.25">
      <c r="B51" s="34" t="s">
        <v>18</v>
      </c>
      <c r="C51" s="34"/>
      <c r="D51" s="9">
        <v>321</v>
      </c>
      <c r="E51" s="10">
        <v>50</v>
      </c>
      <c r="F51" s="10">
        <v>46</v>
      </c>
      <c r="G51" s="10">
        <v>3</v>
      </c>
      <c r="H51" s="8">
        <v>99</v>
      </c>
      <c r="I51" s="11">
        <v>295</v>
      </c>
      <c r="J51" s="10">
        <v>75</v>
      </c>
      <c r="K51" s="10">
        <v>70</v>
      </c>
      <c r="L51" s="10">
        <v>3</v>
      </c>
      <c r="M51" s="12">
        <v>148</v>
      </c>
      <c r="N51" s="11">
        <v>279</v>
      </c>
      <c r="O51" s="10">
        <v>98</v>
      </c>
      <c r="P51" s="10">
        <v>52</v>
      </c>
      <c r="Q51" s="10">
        <v>12</v>
      </c>
      <c r="R51" s="12">
        <v>162</v>
      </c>
      <c r="S51" s="11">
        <v>364</v>
      </c>
      <c r="T51" s="10">
        <v>128</v>
      </c>
      <c r="U51" s="10">
        <v>61</v>
      </c>
      <c r="V51" s="10">
        <v>18</v>
      </c>
      <c r="W51" s="12">
        <v>207</v>
      </c>
      <c r="X51" s="11">
        <v>282</v>
      </c>
      <c r="Y51" s="10">
        <v>107</v>
      </c>
      <c r="Z51" s="10">
        <v>67</v>
      </c>
      <c r="AA51" s="10">
        <v>16</v>
      </c>
      <c r="AB51" s="12">
        <v>190</v>
      </c>
      <c r="AC51" s="11">
        <v>205</v>
      </c>
      <c r="AD51" s="10">
        <v>126</v>
      </c>
      <c r="AE51" s="10">
        <v>58</v>
      </c>
      <c r="AF51" s="10">
        <f t="shared" si="2"/>
        <v>10</v>
      </c>
      <c r="AG51" s="12">
        <v>194</v>
      </c>
      <c r="AH51" s="2"/>
      <c r="AI51" s="2"/>
      <c r="AJ51" s="2"/>
      <c r="AK51" s="2"/>
      <c r="AL51" s="2"/>
      <c r="AM51" s="2"/>
    </row>
    <row r="52" spans="2:39" s="1" customFormat="1" ht="9.75" customHeight="1" x14ac:dyDescent="0.25">
      <c r="B52" s="41"/>
      <c r="C52" s="41"/>
      <c r="D52" s="10"/>
      <c r="E52" s="10"/>
      <c r="F52" s="10"/>
      <c r="G52" s="10"/>
      <c r="H52" s="8"/>
      <c r="I52" s="11"/>
      <c r="J52" s="10"/>
      <c r="K52" s="10"/>
      <c r="L52" s="10"/>
      <c r="M52" s="12"/>
      <c r="N52" s="11"/>
      <c r="O52" s="10"/>
      <c r="P52" s="10"/>
      <c r="Q52" s="10"/>
      <c r="R52" s="12"/>
      <c r="S52" s="11"/>
      <c r="T52" s="10"/>
      <c r="U52" s="10"/>
      <c r="V52" s="10"/>
      <c r="W52" s="12"/>
      <c r="X52" s="11"/>
      <c r="Y52" s="10"/>
      <c r="Z52" s="10"/>
      <c r="AA52" s="10"/>
      <c r="AB52" s="12"/>
      <c r="AC52" s="11"/>
      <c r="AD52" s="10"/>
      <c r="AE52" s="10"/>
      <c r="AF52" s="10"/>
      <c r="AG52" s="12"/>
      <c r="AH52" s="2"/>
      <c r="AI52" s="2"/>
      <c r="AJ52" s="2"/>
      <c r="AK52" s="2"/>
      <c r="AL52" s="2"/>
      <c r="AM52" s="2"/>
    </row>
    <row r="53" spans="2:39" s="1" customFormat="1" ht="20.25" x14ac:dyDescent="0.25">
      <c r="B53" s="38" t="s">
        <v>1</v>
      </c>
      <c r="C53" s="38"/>
      <c r="D53" s="17">
        <f t="shared" ref="D53:AG53" si="3">SUM(D35:D51)</f>
        <v>2167</v>
      </c>
      <c r="E53" s="17">
        <f t="shared" si="3"/>
        <v>441</v>
      </c>
      <c r="F53" s="17">
        <f t="shared" si="3"/>
        <v>584</v>
      </c>
      <c r="G53" s="17">
        <f t="shared" si="3"/>
        <v>350</v>
      </c>
      <c r="H53" s="17">
        <f t="shared" si="3"/>
        <v>1375</v>
      </c>
      <c r="I53" s="18">
        <f t="shared" si="3"/>
        <v>2046</v>
      </c>
      <c r="J53" s="17">
        <f t="shared" si="3"/>
        <v>489</v>
      </c>
      <c r="K53" s="17">
        <f t="shared" si="3"/>
        <v>601</v>
      </c>
      <c r="L53" s="17">
        <f t="shared" si="3"/>
        <v>466</v>
      </c>
      <c r="M53" s="19">
        <f t="shared" si="3"/>
        <v>1556</v>
      </c>
      <c r="N53" s="18">
        <f t="shared" si="3"/>
        <v>1810</v>
      </c>
      <c r="O53" s="17">
        <f t="shared" si="3"/>
        <v>449</v>
      </c>
      <c r="P53" s="17">
        <f t="shared" si="3"/>
        <v>546</v>
      </c>
      <c r="Q53" s="17">
        <f t="shared" si="3"/>
        <v>376</v>
      </c>
      <c r="R53" s="19">
        <f t="shared" si="3"/>
        <v>1371</v>
      </c>
      <c r="S53" s="18">
        <f t="shared" si="3"/>
        <v>2144</v>
      </c>
      <c r="T53" s="17">
        <f t="shared" si="3"/>
        <v>528</v>
      </c>
      <c r="U53" s="17">
        <f t="shared" si="3"/>
        <v>715</v>
      </c>
      <c r="V53" s="17">
        <f t="shared" si="3"/>
        <v>950</v>
      </c>
      <c r="W53" s="19">
        <f t="shared" si="3"/>
        <v>2193</v>
      </c>
      <c r="X53" s="18">
        <f t="shared" si="3"/>
        <v>1707</v>
      </c>
      <c r="Y53" s="17">
        <f t="shared" si="3"/>
        <v>472</v>
      </c>
      <c r="Z53" s="17">
        <f t="shared" si="3"/>
        <v>913</v>
      </c>
      <c r="AA53" s="17">
        <f t="shared" si="3"/>
        <v>500</v>
      </c>
      <c r="AB53" s="19">
        <f t="shared" si="3"/>
        <v>1885</v>
      </c>
      <c r="AC53" s="18">
        <f t="shared" si="3"/>
        <v>1508</v>
      </c>
      <c r="AD53" s="17">
        <f t="shared" si="3"/>
        <v>474</v>
      </c>
      <c r="AE53" s="17">
        <f t="shared" si="3"/>
        <v>653</v>
      </c>
      <c r="AF53" s="17">
        <f t="shared" si="3"/>
        <v>452</v>
      </c>
      <c r="AG53" s="19">
        <f t="shared" si="3"/>
        <v>1579</v>
      </c>
      <c r="AH53" s="2"/>
      <c r="AI53" s="2"/>
      <c r="AJ53" s="2"/>
      <c r="AK53" s="2"/>
      <c r="AL53" s="2"/>
      <c r="AM53" s="2"/>
    </row>
    <row r="54" spans="2:39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9" x14ac:dyDescent="0.25">
      <c r="B55" s="1"/>
      <c r="C55" s="1"/>
      <c r="D55" s="6" t="s">
        <v>49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1"/>
      <c r="AD55" s="1"/>
      <c r="AE55" s="1"/>
      <c r="AF55" s="1"/>
      <c r="AG55" s="1"/>
    </row>
    <row r="56" spans="2:39" ht="20.25" x14ac:dyDescent="0.25">
      <c r="B56" s="1"/>
      <c r="C56" s="1"/>
      <c r="E56" s="13" t="s">
        <v>0</v>
      </c>
      <c r="F56" s="5" t="s">
        <v>48</v>
      </c>
      <c r="G56" s="1" t="s">
        <v>44</v>
      </c>
      <c r="H56" s="1"/>
      <c r="I56" s="1"/>
      <c r="J56" s="1"/>
      <c r="K56" s="1"/>
      <c r="L56" s="1"/>
      <c r="M56" s="1"/>
      <c r="N56" s="1"/>
      <c r="O56" s="1"/>
      <c r="P56" s="1"/>
      <c r="Q56" s="7"/>
      <c r="R56" s="7"/>
      <c r="S56" s="7"/>
      <c r="T56" s="7"/>
      <c r="U56" s="7"/>
      <c r="V56" s="1"/>
      <c r="W56" s="1"/>
      <c r="X56" s="7"/>
      <c r="Y56" s="1"/>
      <c r="Z56" s="1"/>
      <c r="AA56" s="1"/>
      <c r="AB56" s="7"/>
      <c r="AC56" s="1"/>
      <c r="AD56" s="1"/>
      <c r="AE56" s="1"/>
      <c r="AF56" s="1"/>
      <c r="AG56" s="1"/>
    </row>
    <row r="57" spans="2:39" ht="20.25" x14ac:dyDescent="0.25">
      <c r="B57" s="1"/>
      <c r="C57" s="1"/>
      <c r="D57" s="1"/>
      <c r="E57" s="14" t="s">
        <v>19</v>
      </c>
      <c r="F57" s="5" t="s">
        <v>48</v>
      </c>
      <c r="G57" s="1" t="s">
        <v>47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9" ht="20.25" x14ac:dyDescent="0.25">
      <c r="B58" s="1"/>
      <c r="C58" s="1"/>
      <c r="D58" s="1"/>
      <c r="E58" s="14" t="s">
        <v>21</v>
      </c>
      <c r="F58" s="5" t="s">
        <v>48</v>
      </c>
      <c r="G58" s="1" t="s">
        <v>46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9" ht="20.25" x14ac:dyDescent="0.25">
      <c r="B59" s="1"/>
      <c r="C59" s="1"/>
      <c r="D59" s="1"/>
      <c r="E59" s="14" t="s">
        <v>52</v>
      </c>
      <c r="F59" s="5" t="s">
        <v>48</v>
      </c>
      <c r="G59" s="1" t="s">
        <v>45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9" ht="20.25" x14ac:dyDescent="0.25">
      <c r="B60" s="1"/>
      <c r="C60" s="1"/>
      <c r="D60" s="1"/>
      <c r="E60" s="14" t="s">
        <v>20</v>
      </c>
      <c r="F60" s="5" t="s">
        <v>48</v>
      </c>
      <c r="G60" s="1" t="s">
        <v>50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5" spans="20:20" x14ac:dyDescent="0.25">
      <c r="T65" s="25"/>
    </row>
  </sheetData>
  <mergeCells count="53">
    <mergeCell ref="J1:AG6"/>
    <mergeCell ref="AC33:AG33"/>
    <mergeCell ref="D33:H33"/>
    <mergeCell ref="I33:M33"/>
    <mergeCell ref="N33:R33"/>
    <mergeCell ref="S11:W11"/>
    <mergeCell ref="X11:AB11"/>
    <mergeCell ref="AC11:AG11"/>
    <mergeCell ref="D11:H11"/>
    <mergeCell ref="I11:M11"/>
    <mergeCell ref="N11:R11"/>
    <mergeCell ref="B11:C12"/>
    <mergeCell ref="X33:AB33"/>
    <mergeCell ref="S33:W33"/>
    <mergeCell ref="B19:C19"/>
    <mergeCell ref="B20:C20"/>
    <mergeCell ref="B21:C21"/>
    <mergeCell ref="B22:C22"/>
    <mergeCell ref="B23:C23"/>
    <mergeCell ref="B24:C24"/>
    <mergeCell ref="B31:C31"/>
    <mergeCell ref="B17:C17"/>
    <mergeCell ref="B18:C18"/>
    <mergeCell ref="B13:C13"/>
    <mergeCell ref="B14:C14"/>
    <mergeCell ref="B15:C15"/>
    <mergeCell ref="B16:C16"/>
    <mergeCell ref="B35:C35"/>
    <mergeCell ref="B36:C36"/>
    <mergeCell ref="B33:C34"/>
    <mergeCell ref="B25:C25"/>
    <mergeCell ref="B26:C26"/>
    <mergeCell ref="B27:C27"/>
    <mergeCell ref="B28:C28"/>
    <mergeCell ref="B29:C29"/>
    <mergeCell ref="B30:C30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</mergeCells>
  <phoneticPr fontId="6" type="noConversion"/>
  <pageMargins left="0.7" right="0.7" top="0.75" bottom="0.75" header="0" footer="0"/>
  <pageSetup scale="32" orientation="landscape" horizontalDpi="4294967294" verticalDpi="429496729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4"/>
  <sheetViews>
    <sheetView zoomScale="60" zoomScaleNormal="60" zoomScalePageLayoutView="50" workbookViewId="0">
      <selection activeCell="P41" sqref="P41"/>
    </sheetView>
  </sheetViews>
  <sheetFormatPr baseColWidth="10" defaultRowHeight="15" x14ac:dyDescent="0.25"/>
  <cols>
    <col min="1" max="1" width="4.28515625" customWidth="1"/>
    <col min="3" max="3" width="19.7109375" customWidth="1"/>
    <col min="34" max="34" width="5.7109375" customWidth="1"/>
  </cols>
  <sheetData>
    <row r="1" spans="1:67" x14ac:dyDescent="0.25">
      <c r="J1" s="35" t="s">
        <v>41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67" x14ac:dyDescent="0.25"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67" x14ac:dyDescent="0.25"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67" ht="15" customHeight="1" x14ac:dyDescent="0.25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67" ht="15" customHeight="1" x14ac:dyDescent="0.25"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67" ht="15" customHeight="1" x14ac:dyDescent="0.25"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67" ht="15" customHeight="1" x14ac:dyDescent="0.25"/>
    <row r="8" spans="1:67" ht="15" customHeight="1" x14ac:dyDescent="0.25"/>
    <row r="9" spans="1:67" ht="15" customHeight="1" x14ac:dyDescent="0.25"/>
    <row r="11" spans="1:67" ht="20.25" x14ac:dyDescent="0.25">
      <c r="B11" s="37" t="s">
        <v>64</v>
      </c>
      <c r="C11" s="37"/>
      <c r="D11" s="38" t="s">
        <v>22</v>
      </c>
      <c r="E11" s="38"/>
      <c r="F11" s="38"/>
      <c r="G11" s="38"/>
      <c r="H11" s="38"/>
      <c r="I11" s="39" t="s">
        <v>23</v>
      </c>
      <c r="J11" s="38"/>
      <c r="K11" s="38"/>
      <c r="L11" s="38"/>
      <c r="M11" s="40"/>
      <c r="N11" s="39" t="s">
        <v>24</v>
      </c>
      <c r="O11" s="38"/>
      <c r="P11" s="38"/>
      <c r="Q11" s="38"/>
      <c r="R11" s="40"/>
      <c r="S11" s="39" t="s">
        <v>25</v>
      </c>
      <c r="T11" s="38"/>
      <c r="U11" s="38"/>
      <c r="V11" s="38"/>
      <c r="W11" s="40"/>
      <c r="X11" s="39" t="s">
        <v>26</v>
      </c>
      <c r="Y11" s="38"/>
      <c r="Z11" s="38"/>
      <c r="AA11" s="38"/>
      <c r="AB11" s="40"/>
      <c r="AC11" s="39" t="s">
        <v>27</v>
      </c>
      <c r="AD11" s="38"/>
      <c r="AE11" s="38"/>
      <c r="AF11" s="38"/>
      <c r="AG11" s="40"/>
    </row>
    <row r="12" spans="1:67" ht="20.25" x14ac:dyDescent="0.25">
      <c r="B12" s="37"/>
      <c r="C12" s="37"/>
      <c r="D12" s="13" t="s">
        <v>0</v>
      </c>
      <c r="E12" s="14" t="s">
        <v>19</v>
      </c>
      <c r="F12" s="14" t="s">
        <v>21</v>
      </c>
      <c r="G12" s="14" t="s">
        <v>52</v>
      </c>
      <c r="H12" s="14" t="s">
        <v>20</v>
      </c>
      <c r="I12" s="15" t="s">
        <v>0</v>
      </c>
      <c r="J12" s="14" t="s">
        <v>19</v>
      </c>
      <c r="K12" s="14" t="s">
        <v>21</v>
      </c>
      <c r="L12" s="14" t="s">
        <v>52</v>
      </c>
      <c r="M12" s="16" t="s">
        <v>20</v>
      </c>
      <c r="N12" s="15" t="s">
        <v>0</v>
      </c>
      <c r="O12" s="14" t="s">
        <v>19</v>
      </c>
      <c r="P12" s="14" t="s">
        <v>21</v>
      </c>
      <c r="Q12" s="14" t="s">
        <v>52</v>
      </c>
      <c r="R12" s="16" t="s">
        <v>20</v>
      </c>
      <c r="S12" s="15" t="s">
        <v>0</v>
      </c>
      <c r="T12" s="14" t="s">
        <v>19</v>
      </c>
      <c r="U12" s="14" t="s">
        <v>21</v>
      </c>
      <c r="V12" s="14" t="s">
        <v>52</v>
      </c>
      <c r="W12" s="16" t="s">
        <v>20</v>
      </c>
      <c r="X12" s="15" t="s">
        <v>0</v>
      </c>
      <c r="Y12" s="14" t="s">
        <v>19</v>
      </c>
      <c r="Z12" s="14" t="s">
        <v>21</v>
      </c>
      <c r="AA12" s="14" t="s">
        <v>52</v>
      </c>
      <c r="AB12" s="16" t="s">
        <v>20</v>
      </c>
      <c r="AC12" s="15" t="s">
        <v>0</v>
      </c>
      <c r="AD12" s="14" t="s">
        <v>19</v>
      </c>
      <c r="AE12" s="14" t="s">
        <v>21</v>
      </c>
      <c r="AF12" s="14" t="s">
        <v>52</v>
      </c>
      <c r="AG12" s="16" t="s">
        <v>20</v>
      </c>
    </row>
    <row r="13" spans="1:67" ht="20.100000000000001" customHeight="1" x14ac:dyDescent="0.25">
      <c r="A13" s="1"/>
      <c r="B13" s="34" t="s">
        <v>2</v>
      </c>
      <c r="C13" s="34"/>
      <c r="D13" s="9">
        <v>421</v>
      </c>
      <c r="E13" s="10">
        <v>32</v>
      </c>
      <c r="F13" s="10">
        <v>91</v>
      </c>
      <c r="G13" s="10">
        <f t="shared" ref="G13:G21" si="0">H13-F13-E13</f>
        <v>23</v>
      </c>
      <c r="H13" s="8">
        <v>146</v>
      </c>
      <c r="I13" s="11">
        <v>311</v>
      </c>
      <c r="J13" s="10">
        <v>43</v>
      </c>
      <c r="K13" s="10">
        <v>99</v>
      </c>
      <c r="L13" s="10">
        <f t="shared" ref="L13:L25" si="1">M13-J13-K13</f>
        <v>13</v>
      </c>
      <c r="M13" s="12">
        <v>155</v>
      </c>
      <c r="N13" s="11">
        <v>286</v>
      </c>
      <c r="O13" s="10">
        <v>39</v>
      </c>
      <c r="P13" s="10">
        <v>78</v>
      </c>
      <c r="Q13" s="10">
        <f t="shared" ref="Q13:Q26" si="2">R13-P13-O13</f>
        <v>8</v>
      </c>
      <c r="R13" s="12">
        <v>125</v>
      </c>
      <c r="S13" s="11">
        <v>255</v>
      </c>
      <c r="T13" s="10">
        <v>20</v>
      </c>
      <c r="U13" s="10">
        <v>26</v>
      </c>
      <c r="V13" s="10">
        <f t="shared" ref="V13:V26" si="3">W13-T13-U13</f>
        <v>2</v>
      </c>
      <c r="W13" s="12">
        <v>48</v>
      </c>
      <c r="X13" s="11">
        <v>351</v>
      </c>
      <c r="Y13" s="10">
        <v>54</v>
      </c>
      <c r="Z13" s="10">
        <v>52</v>
      </c>
      <c r="AA13" s="10">
        <f t="shared" ref="AA13:AA26" si="4">AB13-Z13-Y13</f>
        <v>2</v>
      </c>
      <c r="AB13" s="12">
        <v>108</v>
      </c>
      <c r="AC13" s="11">
        <v>265</v>
      </c>
      <c r="AD13" s="10">
        <v>25</v>
      </c>
      <c r="AE13" s="10">
        <v>55</v>
      </c>
      <c r="AF13" s="10">
        <f t="shared" ref="AF13:AF26" si="5">AG13-AD13-AE13</f>
        <v>2</v>
      </c>
      <c r="AG13" s="12">
        <v>82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20.25" x14ac:dyDescent="0.25">
      <c r="A14" s="1"/>
      <c r="B14" s="34" t="s">
        <v>3</v>
      </c>
      <c r="C14" s="34"/>
      <c r="D14" s="9">
        <v>248</v>
      </c>
      <c r="E14" s="10">
        <v>38</v>
      </c>
      <c r="F14" s="10">
        <v>53</v>
      </c>
      <c r="G14" s="10">
        <f t="shared" si="0"/>
        <v>34</v>
      </c>
      <c r="H14" s="8">
        <v>125</v>
      </c>
      <c r="I14" s="11">
        <v>199</v>
      </c>
      <c r="J14" s="10">
        <v>30</v>
      </c>
      <c r="K14" s="10">
        <v>50</v>
      </c>
      <c r="L14" s="10">
        <f t="shared" si="1"/>
        <v>36</v>
      </c>
      <c r="M14" s="12">
        <v>116</v>
      </c>
      <c r="N14" s="11">
        <v>219</v>
      </c>
      <c r="O14" s="10">
        <v>27</v>
      </c>
      <c r="P14" s="10">
        <v>34</v>
      </c>
      <c r="Q14" s="10">
        <f t="shared" si="2"/>
        <v>28</v>
      </c>
      <c r="R14" s="12">
        <v>89</v>
      </c>
      <c r="S14" s="11">
        <v>133</v>
      </c>
      <c r="T14" s="10">
        <v>6</v>
      </c>
      <c r="U14" s="10">
        <v>8</v>
      </c>
      <c r="V14" s="10">
        <f t="shared" si="3"/>
        <v>22</v>
      </c>
      <c r="W14" s="12">
        <v>36</v>
      </c>
      <c r="X14" s="11">
        <v>221</v>
      </c>
      <c r="Y14" s="10">
        <v>12</v>
      </c>
      <c r="Z14" s="10">
        <v>24</v>
      </c>
      <c r="AA14" s="10">
        <f t="shared" si="4"/>
        <v>36</v>
      </c>
      <c r="AB14" s="12">
        <v>72</v>
      </c>
      <c r="AC14" s="11">
        <v>180</v>
      </c>
      <c r="AD14" s="10">
        <v>19</v>
      </c>
      <c r="AE14" s="10">
        <v>43</v>
      </c>
      <c r="AF14" s="10">
        <f t="shared" si="5"/>
        <v>20</v>
      </c>
      <c r="AG14" s="12">
        <v>82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20.25" x14ac:dyDescent="0.25">
      <c r="A15" s="1"/>
      <c r="B15" s="34" t="s">
        <v>4</v>
      </c>
      <c r="C15" s="34"/>
      <c r="D15" s="9">
        <v>469</v>
      </c>
      <c r="E15" s="10">
        <v>102</v>
      </c>
      <c r="F15" s="10">
        <v>101</v>
      </c>
      <c r="G15" s="10">
        <f t="shared" si="0"/>
        <v>31</v>
      </c>
      <c r="H15" s="8">
        <v>234</v>
      </c>
      <c r="I15" s="11">
        <v>413</v>
      </c>
      <c r="J15" s="10">
        <v>122</v>
      </c>
      <c r="K15" s="10">
        <v>141</v>
      </c>
      <c r="L15" s="10">
        <f t="shared" si="1"/>
        <v>14</v>
      </c>
      <c r="M15" s="12">
        <v>277</v>
      </c>
      <c r="N15" s="11">
        <v>477</v>
      </c>
      <c r="O15" s="10">
        <v>108</v>
      </c>
      <c r="P15" s="10">
        <v>112</v>
      </c>
      <c r="Q15" s="10">
        <f t="shared" si="2"/>
        <v>22</v>
      </c>
      <c r="R15" s="12">
        <v>242</v>
      </c>
      <c r="S15" s="11">
        <v>297</v>
      </c>
      <c r="T15" s="10">
        <v>38</v>
      </c>
      <c r="U15" s="10">
        <v>73</v>
      </c>
      <c r="V15" s="10">
        <f t="shared" si="3"/>
        <v>4</v>
      </c>
      <c r="W15" s="12">
        <v>115</v>
      </c>
      <c r="X15" s="11">
        <v>379</v>
      </c>
      <c r="Y15" s="10">
        <v>71</v>
      </c>
      <c r="Z15" s="10">
        <v>96</v>
      </c>
      <c r="AA15" s="10">
        <f t="shared" si="4"/>
        <v>52</v>
      </c>
      <c r="AB15" s="12">
        <v>219</v>
      </c>
      <c r="AC15" s="11">
        <v>367</v>
      </c>
      <c r="AD15" s="10">
        <v>78</v>
      </c>
      <c r="AE15" s="10">
        <v>132</v>
      </c>
      <c r="AF15" s="10">
        <f t="shared" si="5"/>
        <v>43</v>
      </c>
      <c r="AG15" s="12">
        <v>253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20.25" x14ac:dyDescent="0.25">
      <c r="A16" s="1"/>
      <c r="B16" s="34" t="s">
        <v>5</v>
      </c>
      <c r="C16" s="34"/>
      <c r="D16" s="9">
        <v>148</v>
      </c>
      <c r="E16" s="10">
        <v>13</v>
      </c>
      <c r="F16" s="10">
        <v>26</v>
      </c>
      <c r="G16" s="10">
        <f t="shared" si="0"/>
        <v>35</v>
      </c>
      <c r="H16" s="8">
        <v>74</v>
      </c>
      <c r="I16" s="11">
        <v>127</v>
      </c>
      <c r="J16" s="10">
        <v>14</v>
      </c>
      <c r="K16" s="10">
        <v>31</v>
      </c>
      <c r="L16" s="10">
        <f t="shared" si="1"/>
        <v>13</v>
      </c>
      <c r="M16" s="12">
        <v>58</v>
      </c>
      <c r="N16" s="11">
        <v>152</v>
      </c>
      <c r="O16" s="10">
        <v>22</v>
      </c>
      <c r="P16" s="10">
        <v>33</v>
      </c>
      <c r="Q16" s="10">
        <f t="shared" si="2"/>
        <v>20</v>
      </c>
      <c r="R16" s="12">
        <v>75</v>
      </c>
      <c r="S16" s="11">
        <v>83</v>
      </c>
      <c r="T16" s="10">
        <v>10</v>
      </c>
      <c r="U16" s="10">
        <v>14</v>
      </c>
      <c r="V16" s="10">
        <f t="shared" si="3"/>
        <v>3</v>
      </c>
      <c r="W16" s="12">
        <v>27</v>
      </c>
      <c r="X16" s="11">
        <v>137</v>
      </c>
      <c r="Y16" s="10">
        <v>11</v>
      </c>
      <c r="Z16" s="10">
        <v>46</v>
      </c>
      <c r="AA16" s="10">
        <f t="shared" si="4"/>
        <v>11</v>
      </c>
      <c r="AB16" s="12">
        <v>68</v>
      </c>
      <c r="AC16" s="11">
        <v>151</v>
      </c>
      <c r="AD16" s="10">
        <v>16</v>
      </c>
      <c r="AE16" s="10">
        <v>46</v>
      </c>
      <c r="AF16" s="10">
        <f t="shared" si="5"/>
        <v>22</v>
      </c>
      <c r="AG16" s="12">
        <v>84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20.25" x14ac:dyDescent="0.25">
      <c r="A17" s="1"/>
      <c r="B17" s="34" t="s">
        <v>6</v>
      </c>
      <c r="C17" s="34"/>
      <c r="D17" s="9">
        <v>297</v>
      </c>
      <c r="E17" s="10">
        <v>50</v>
      </c>
      <c r="F17" s="10">
        <v>68</v>
      </c>
      <c r="G17" s="10">
        <f t="shared" si="0"/>
        <v>58</v>
      </c>
      <c r="H17" s="8">
        <v>176</v>
      </c>
      <c r="I17" s="11">
        <v>273</v>
      </c>
      <c r="J17" s="10">
        <v>59</v>
      </c>
      <c r="K17" s="10">
        <v>88</v>
      </c>
      <c r="L17" s="10">
        <f t="shared" si="1"/>
        <v>54</v>
      </c>
      <c r="M17" s="12">
        <v>201</v>
      </c>
      <c r="N17" s="11">
        <v>289</v>
      </c>
      <c r="O17" s="10">
        <v>95</v>
      </c>
      <c r="P17" s="10">
        <v>115</v>
      </c>
      <c r="Q17" s="10">
        <f t="shared" si="2"/>
        <v>39</v>
      </c>
      <c r="R17" s="12">
        <v>249</v>
      </c>
      <c r="S17" s="11">
        <v>169</v>
      </c>
      <c r="T17" s="10">
        <v>29</v>
      </c>
      <c r="U17" s="10">
        <v>44</v>
      </c>
      <c r="V17" s="10">
        <f t="shared" si="3"/>
        <v>25</v>
      </c>
      <c r="W17" s="12">
        <v>98</v>
      </c>
      <c r="X17" s="11">
        <v>267</v>
      </c>
      <c r="Y17" s="10">
        <v>78</v>
      </c>
      <c r="Z17" s="10">
        <v>123</v>
      </c>
      <c r="AA17" s="10">
        <f t="shared" si="4"/>
        <v>106</v>
      </c>
      <c r="AB17" s="12">
        <v>307</v>
      </c>
      <c r="AC17" s="11">
        <v>284</v>
      </c>
      <c r="AD17" s="10">
        <v>89</v>
      </c>
      <c r="AE17" s="10">
        <v>102</v>
      </c>
      <c r="AF17" s="10">
        <f t="shared" si="5"/>
        <v>43</v>
      </c>
      <c r="AG17" s="12">
        <v>234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20.25" x14ac:dyDescent="0.25">
      <c r="A18" s="1"/>
      <c r="B18" s="34" t="s">
        <v>7</v>
      </c>
      <c r="C18" s="34"/>
      <c r="D18" s="10">
        <v>175</v>
      </c>
      <c r="E18" s="10">
        <v>25</v>
      </c>
      <c r="F18" s="10">
        <v>37</v>
      </c>
      <c r="G18" s="10">
        <f t="shared" si="0"/>
        <v>15</v>
      </c>
      <c r="H18" s="8">
        <v>77</v>
      </c>
      <c r="I18" s="11">
        <v>159</v>
      </c>
      <c r="J18" s="10">
        <v>12</v>
      </c>
      <c r="K18" s="10">
        <v>36</v>
      </c>
      <c r="L18" s="10">
        <f t="shared" si="1"/>
        <v>20</v>
      </c>
      <c r="M18" s="12">
        <v>68</v>
      </c>
      <c r="N18" s="11">
        <v>158</v>
      </c>
      <c r="O18" s="10">
        <v>11</v>
      </c>
      <c r="P18" s="10">
        <v>19</v>
      </c>
      <c r="Q18" s="10">
        <f t="shared" si="2"/>
        <v>12</v>
      </c>
      <c r="R18" s="12">
        <v>42</v>
      </c>
      <c r="S18" s="11">
        <v>98</v>
      </c>
      <c r="T18" s="10">
        <v>6</v>
      </c>
      <c r="U18" s="10">
        <v>15</v>
      </c>
      <c r="V18" s="10">
        <f t="shared" si="3"/>
        <v>13</v>
      </c>
      <c r="W18" s="12">
        <v>34</v>
      </c>
      <c r="X18" s="11">
        <v>159</v>
      </c>
      <c r="Y18" s="10">
        <v>23</v>
      </c>
      <c r="Z18" s="10">
        <v>56</v>
      </c>
      <c r="AA18" s="10">
        <f t="shared" si="4"/>
        <v>29</v>
      </c>
      <c r="AB18" s="12">
        <v>108</v>
      </c>
      <c r="AC18" s="11">
        <v>140</v>
      </c>
      <c r="AD18" s="10">
        <v>20</v>
      </c>
      <c r="AE18" s="10">
        <v>52</v>
      </c>
      <c r="AF18" s="10">
        <f t="shared" si="5"/>
        <v>19</v>
      </c>
      <c r="AG18" s="12">
        <v>91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20.25" x14ac:dyDescent="0.25">
      <c r="A19" s="1"/>
      <c r="B19" s="34" t="s">
        <v>8</v>
      </c>
      <c r="C19" s="34"/>
      <c r="D19" s="10">
        <v>21</v>
      </c>
      <c r="E19" s="10">
        <v>1</v>
      </c>
      <c r="F19" s="10">
        <v>4</v>
      </c>
      <c r="G19" s="10">
        <f t="shared" si="0"/>
        <v>3</v>
      </c>
      <c r="H19" s="8">
        <v>8</v>
      </c>
      <c r="I19" s="11">
        <v>23</v>
      </c>
      <c r="J19" s="10">
        <v>3</v>
      </c>
      <c r="K19" s="10">
        <v>8</v>
      </c>
      <c r="L19" s="10">
        <f t="shared" si="1"/>
        <v>3</v>
      </c>
      <c r="M19" s="12">
        <v>14</v>
      </c>
      <c r="N19" s="11">
        <v>17</v>
      </c>
      <c r="O19" s="10">
        <v>3</v>
      </c>
      <c r="P19" s="10">
        <v>8</v>
      </c>
      <c r="Q19" s="10">
        <f t="shared" si="2"/>
        <v>2</v>
      </c>
      <c r="R19" s="12">
        <v>13</v>
      </c>
      <c r="S19" s="11">
        <v>8</v>
      </c>
      <c r="T19" s="10">
        <v>1</v>
      </c>
      <c r="U19" s="10">
        <v>4</v>
      </c>
      <c r="V19" s="10">
        <f t="shared" si="3"/>
        <v>3</v>
      </c>
      <c r="W19" s="12">
        <v>8</v>
      </c>
      <c r="X19" s="11">
        <v>14</v>
      </c>
      <c r="Y19" s="10">
        <v>5</v>
      </c>
      <c r="Z19" s="10">
        <v>13</v>
      </c>
      <c r="AA19" s="10">
        <f t="shared" si="4"/>
        <v>3</v>
      </c>
      <c r="AB19" s="12">
        <v>21</v>
      </c>
      <c r="AC19" s="11">
        <v>24</v>
      </c>
      <c r="AD19" s="10">
        <v>2</v>
      </c>
      <c r="AE19" s="10">
        <v>4</v>
      </c>
      <c r="AF19" s="10">
        <f t="shared" si="5"/>
        <v>5</v>
      </c>
      <c r="AG19" s="12">
        <v>11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20.25" x14ac:dyDescent="0.25">
      <c r="A20" s="1"/>
      <c r="B20" s="34" t="s">
        <v>9</v>
      </c>
      <c r="C20" s="34"/>
      <c r="D20" s="10">
        <v>36</v>
      </c>
      <c r="E20" s="10">
        <v>3</v>
      </c>
      <c r="F20" s="10">
        <v>7</v>
      </c>
      <c r="G20" s="10">
        <f t="shared" si="0"/>
        <v>8</v>
      </c>
      <c r="H20" s="8">
        <v>18</v>
      </c>
      <c r="I20" s="11">
        <v>26</v>
      </c>
      <c r="J20" s="10">
        <v>5</v>
      </c>
      <c r="K20" s="10">
        <v>13</v>
      </c>
      <c r="L20" s="10">
        <f t="shared" si="1"/>
        <v>6</v>
      </c>
      <c r="M20" s="12">
        <v>24</v>
      </c>
      <c r="N20" s="11">
        <v>37</v>
      </c>
      <c r="O20" s="10">
        <v>4</v>
      </c>
      <c r="P20" s="10">
        <v>7</v>
      </c>
      <c r="Q20" s="10">
        <f t="shared" si="2"/>
        <v>5</v>
      </c>
      <c r="R20" s="12">
        <v>16</v>
      </c>
      <c r="S20" s="11">
        <v>16</v>
      </c>
      <c r="T20" s="10">
        <v>3</v>
      </c>
      <c r="U20" s="10">
        <v>6</v>
      </c>
      <c r="V20" s="10">
        <f t="shared" si="3"/>
        <v>1</v>
      </c>
      <c r="W20" s="12">
        <v>10</v>
      </c>
      <c r="X20" s="11">
        <v>29</v>
      </c>
      <c r="Y20" s="10">
        <v>3</v>
      </c>
      <c r="Z20" s="10">
        <v>7</v>
      </c>
      <c r="AA20" s="10">
        <f t="shared" si="4"/>
        <v>8</v>
      </c>
      <c r="AB20" s="12">
        <v>18</v>
      </c>
      <c r="AC20" s="11">
        <v>26</v>
      </c>
      <c r="AD20" s="10">
        <v>7</v>
      </c>
      <c r="AE20" s="10">
        <v>13</v>
      </c>
      <c r="AF20" s="10">
        <f t="shared" si="5"/>
        <v>6</v>
      </c>
      <c r="AG20" s="12">
        <v>26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20.25" x14ac:dyDescent="0.25">
      <c r="A21" s="1"/>
      <c r="B21" s="34" t="s">
        <v>10</v>
      </c>
      <c r="C21" s="34"/>
      <c r="D21" s="10">
        <v>32</v>
      </c>
      <c r="E21" s="10">
        <v>7</v>
      </c>
      <c r="F21" s="10">
        <v>12</v>
      </c>
      <c r="G21" s="10">
        <f t="shared" si="0"/>
        <v>6</v>
      </c>
      <c r="H21" s="8">
        <v>25</v>
      </c>
      <c r="I21" s="11">
        <v>28</v>
      </c>
      <c r="J21" s="10">
        <v>2</v>
      </c>
      <c r="K21" s="10">
        <v>7</v>
      </c>
      <c r="L21" s="10">
        <f t="shared" si="1"/>
        <v>7</v>
      </c>
      <c r="M21" s="12">
        <v>16</v>
      </c>
      <c r="N21" s="11">
        <v>56</v>
      </c>
      <c r="O21" s="10">
        <v>9</v>
      </c>
      <c r="P21" s="10">
        <v>21</v>
      </c>
      <c r="Q21" s="10">
        <f t="shared" si="2"/>
        <v>10</v>
      </c>
      <c r="R21" s="12">
        <v>40</v>
      </c>
      <c r="S21" s="11">
        <v>6</v>
      </c>
      <c r="T21" s="10">
        <v>5</v>
      </c>
      <c r="U21" s="10">
        <v>8</v>
      </c>
      <c r="V21" s="10">
        <f t="shared" si="3"/>
        <v>4</v>
      </c>
      <c r="W21" s="12">
        <v>17</v>
      </c>
      <c r="X21" s="11">
        <v>44</v>
      </c>
      <c r="Y21" s="10">
        <v>10</v>
      </c>
      <c r="Z21" s="10">
        <v>14</v>
      </c>
      <c r="AA21" s="10">
        <f t="shared" si="4"/>
        <v>6</v>
      </c>
      <c r="AB21" s="12">
        <v>30</v>
      </c>
      <c r="AC21" s="11">
        <v>49</v>
      </c>
      <c r="AD21" s="10">
        <v>5</v>
      </c>
      <c r="AE21" s="10">
        <v>16</v>
      </c>
      <c r="AF21" s="10">
        <f t="shared" si="5"/>
        <v>8</v>
      </c>
      <c r="AG21" s="12">
        <v>29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20.25" x14ac:dyDescent="0.25">
      <c r="A22" s="1"/>
      <c r="B22" s="34" t="s">
        <v>11</v>
      </c>
      <c r="C22" s="34"/>
      <c r="D22" s="9">
        <v>2</v>
      </c>
      <c r="E22" s="10">
        <v>0</v>
      </c>
      <c r="F22" s="10">
        <v>0</v>
      </c>
      <c r="G22" s="10">
        <v>0</v>
      </c>
      <c r="H22" s="8">
        <v>0</v>
      </c>
      <c r="I22" s="11">
        <v>9</v>
      </c>
      <c r="J22" s="10">
        <v>4</v>
      </c>
      <c r="K22" s="10">
        <v>1</v>
      </c>
      <c r="L22" s="10">
        <f t="shared" si="1"/>
        <v>0</v>
      </c>
      <c r="M22" s="12">
        <v>5</v>
      </c>
      <c r="N22" s="11">
        <v>6</v>
      </c>
      <c r="O22" s="10">
        <v>1</v>
      </c>
      <c r="P22" s="10">
        <v>1</v>
      </c>
      <c r="Q22" s="10">
        <f t="shared" si="2"/>
        <v>1</v>
      </c>
      <c r="R22" s="12">
        <v>3</v>
      </c>
      <c r="S22" s="11">
        <v>3</v>
      </c>
      <c r="T22" s="10">
        <v>0</v>
      </c>
      <c r="U22" s="10">
        <v>0</v>
      </c>
      <c r="V22" s="10">
        <f t="shared" si="3"/>
        <v>0</v>
      </c>
      <c r="W22" s="12">
        <v>0</v>
      </c>
      <c r="X22" s="11">
        <v>23</v>
      </c>
      <c r="Y22" s="10">
        <v>0</v>
      </c>
      <c r="Z22" s="10">
        <v>0</v>
      </c>
      <c r="AA22" s="10">
        <f t="shared" si="4"/>
        <v>0</v>
      </c>
      <c r="AB22" s="12">
        <v>0</v>
      </c>
      <c r="AC22" s="11">
        <v>6</v>
      </c>
      <c r="AD22" s="10">
        <v>0</v>
      </c>
      <c r="AE22" s="10">
        <v>0</v>
      </c>
      <c r="AF22" s="10">
        <f t="shared" si="5"/>
        <v>0</v>
      </c>
      <c r="AG22" s="12"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20.25" x14ac:dyDescent="0.25">
      <c r="A23" s="1"/>
      <c r="B23" s="34" t="s">
        <v>12</v>
      </c>
      <c r="C23" s="34"/>
      <c r="D23" s="9">
        <v>86</v>
      </c>
      <c r="E23" s="10">
        <v>6</v>
      </c>
      <c r="F23" s="10">
        <v>16</v>
      </c>
      <c r="G23" s="10">
        <f>H23-F23-E23</f>
        <v>16</v>
      </c>
      <c r="H23" s="8">
        <v>38</v>
      </c>
      <c r="I23" s="11">
        <v>60</v>
      </c>
      <c r="J23" s="10">
        <v>15</v>
      </c>
      <c r="K23" s="10">
        <v>18</v>
      </c>
      <c r="L23" s="10">
        <f t="shared" si="1"/>
        <v>11</v>
      </c>
      <c r="M23" s="12">
        <v>44</v>
      </c>
      <c r="N23" s="11">
        <v>87</v>
      </c>
      <c r="O23" s="10">
        <v>8</v>
      </c>
      <c r="P23" s="10">
        <v>21</v>
      </c>
      <c r="Q23" s="10">
        <f t="shared" si="2"/>
        <v>13</v>
      </c>
      <c r="R23" s="12">
        <v>42</v>
      </c>
      <c r="S23" s="11">
        <v>33</v>
      </c>
      <c r="T23" s="10">
        <v>4</v>
      </c>
      <c r="U23" s="10">
        <v>5</v>
      </c>
      <c r="V23" s="10">
        <f t="shared" si="3"/>
        <v>1</v>
      </c>
      <c r="W23" s="12">
        <v>10</v>
      </c>
      <c r="X23" s="11">
        <v>54</v>
      </c>
      <c r="Y23" s="10">
        <v>10</v>
      </c>
      <c r="Z23" s="10">
        <v>8</v>
      </c>
      <c r="AA23" s="10">
        <f t="shared" si="4"/>
        <v>17</v>
      </c>
      <c r="AB23" s="12">
        <v>35</v>
      </c>
      <c r="AC23" s="11">
        <v>66</v>
      </c>
      <c r="AD23" s="10">
        <v>23</v>
      </c>
      <c r="AE23" s="10">
        <v>20</v>
      </c>
      <c r="AF23" s="10">
        <f t="shared" si="5"/>
        <v>15</v>
      </c>
      <c r="AG23" s="12">
        <v>58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20.25" x14ac:dyDescent="0.25">
      <c r="A24" s="1"/>
      <c r="B24" s="34" t="s">
        <v>13</v>
      </c>
      <c r="C24" s="34"/>
      <c r="D24" s="9">
        <v>270</v>
      </c>
      <c r="E24" s="10">
        <v>21</v>
      </c>
      <c r="F24" s="10">
        <v>34</v>
      </c>
      <c r="G24" s="10">
        <f>H24-F24-E24</f>
        <v>3</v>
      </c>
      <c r="H24" s="8">
        <v>58</v>
      </c>
      <c r="I24" s="11">
        <v>198</v>
      </c>
      <c r="J24" s="10">
        <v>20</v>
      </c>
      <c r="K24" s="10">
        <v>46</v>
      </c>
      <c r="L24" s="10">
        <f t="shared" si="1"/>
        <v>2</v>
      </c>
      <c r="M24" s="12">
        <v>68</v>
      </c>
      <c r="N24" s="11">
        <v>210</v>
      </c>
      <c r="O24" s="10">
        <v>45</v>
      </c>
      <c r="P24" s="10">
        <v>113</v>
      </c>
      <c r="Q24" s="10">
        <f t="shared" si="2"/>
        <v>2</v>
      </c>
      <c r="R24" s="12">
        <v>160</v>
      </c>
      <c r="S24" s="11">
        <v>149</v>
      </c>
      <c r="T24" s="10">
        <v>21</v>
      </c>
      <c r="U24" s="10">
        <v>36</v>
      </c>
      <c r="V24" s="10">
        <f t="shared" si="3"/>
        <v>1</v>
      </c>
      <c r="W24" s="12">
        <v>58</v>
      </c>
      <c r="X24" s="11">
        <v>217</v>
      </c>
      <c r="Y24" s="10">
        <v>38</v>
      </c>
      <c r="Z24" s="10">
        <v>84</v>
      </c>
      <c r="AA24" s="10">
        <f t="shared" si="4"/>
        <v>1</v>
      </c>
      <c r="AB24" s="12">
        <v>123</v>
      </c>
      <c r="AC24" s="11">
        <v>218</v>
      </c>
      <c r="AD24" s="10">
        <v>30</v>
      </c>
      <c r="AE24" s="10">
        <v>74</v>
      </c>
      <c r="AF24" s="10">
        <f t="shared" si="5"/>
        <v>11</v>
      </c>
      <c r="AG24" s="12">
        <v>115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20.25" x14ac:dyDescent="0.25">
      <c r="A25" s="1"/>
      <c r="B25" s="34" t="s">
        <v>14</v>
      </c>
      <c r="C25" s="34"/>
      <c r="D25" s="9">
        <v>397</v>
      </c>
      <c r="E25" s="10">
        <v>68</v>
      </c>
      <c r="F25" s="10">
        <v>105</v>
      </c>
      <c r="G25" s="10">
        <f>H25-F25-E25</f>
        <v>11</v>
      </c>
      <c r="H25" s="8">
        <v>184</v>
      </c>
      <c r="I25" s="11">
        <v>278</v>
      </c>
      <c r="J25" s="10">
        <v>73</v>
      </c>
      <c r="K25" s="10">
        <v>87</v>
      </c>
      <c r="L25" s="10">
        <f t="shared" si="1"/>
        <v>16</v>
      </c>
      <c r="M25" s="12">
        <v>176</v>
      </c>
      <c r="N25" s="11">
        <v>347</v>
      </c>
      <c r="O25" s="10">
        <v>90</v>
      </c>
      <c r="P25" s="10">
        <v>100</v>
      </c>
      <c r="Q25" s="10">
        <f t="shared" si="2"/>
        <v>16</v>
      </c>
      <c r="R25" s="12">
        <v>206</v>
      </c>
      <c r="S25" s="11">
        <v>230</v>
      </c>
      <c r="T25" s="10">
        <v>25</v>
      </c>
      <c r="U25" s="10">
        <v>25</v>
      </c>
      <c r="V25" s="10">
        <f t="shared" si="3"/>
        <v>9</v>
      </c>
      <c r="W25" s="12">
        <v>59</v>
      </c>
      <c r="X25" s="11">
        <v>364</v>
      </c>
      <c r="Y25" s="10">
        <v>35</v>
      </c>
      <c r="Z25" s="10">
        <v>67</v>
      </c>
      <c r="AA25" s="10">
        <f t="shared" si="4"/>
        <v>9</v>
      </c>
      <c r="AB25" s="12">
        <v>111</v>
      </c>
      <c r="AC25" s="11">
        <v>290</v>
      </c>
      <c r="AD25" s="10">
        <v>52</v>
      </c>
      <c r="AE25" s="10">
        <v>68</v>
      </c>
      <c r="AF25" s="10">
        <f t="shared" si="5"/>
        <v>11</v>
      </c>
      <c r="AG25" s="12">
        <v>131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20.25" x14ac:dyDescent="0.25">
      <c r="A26" s="1"/>
      <c r="B26" s="34" t="s">
        <v>15</v>
      </c>
      <c r="C26" s="34"/>
      <c r="D26" s="10">
        <v>9</v>
      </c>
      <c r="E26" s="10">
        <v>1</v>
      </c>
      <c r="F26" s="10">
        <v>3</v>
      </c>
      <c r="G26" s="10">
        <v>2</v>
      </c>
      <c r="H26" s="8">
        <v>6</v>
      </c>
      <c r="I26" s="11">
        <v>11</v>
      </c>
      <c r="J26" s="10">
        <v>1</v>
      </c>
      <c r="K26" s="10">
        <v>1</v>
      </c>
      <c r="L26" s="10">
        <v>0</v>
      </c>
      <c r="M26" s="12">
        <v>2</v>
      </c>
      <c r="N26" s="11">
        <v>16</v>
      </c>
      <c r="O26" s="10">
        <v>1</v>
      </c>
      <c r="P26" s="10">
        <v>3</v>
      </c>
      <c r="Q26" s="10">
        <f t="shared" si="2"/>
        <v>1</v>
      </c>
      <c r="R26" s="12">
        <v>5</v>
      </c>
      <c r="S26" s="11">
        <v>9</v>
      </c>
      <c r="T26" s="10">
        <v>2</v>
      </c>
      <c r="U26" s="10">
        <v>4</v>
      </c>
      <c r="V26" s="10">
        <f t="shared" si="3"/>
        <v>3</v>
      </c>
      <c r="W26" s="12">
        <v>9</v>
      </c>
      <c r="X26" s="11">
        <v>21</v>
      </c>
      <c r="Y26" s="10">
        <v>1</v>
      </c>
      <c r="Z26" s="10">
        <v>2</v>
      </c>
      <c r="AA26" s="10">
        <f t="shared" si="4"/>
        <v>0</v>
      </c>
      <c r="AB26" s="12">
        <v>3</v>
      </c>
      <c r="AC26" s="11">
        <v>11</v>
      </c>
      <c r="AD26" s="10">
        <v>2</v>
      </c>
      <c r="AE26" s="10">
        <v>2</v>
      </c>
      <c r="AF26" s="10">
        <f t="shared" si="5"/>
        <v>1</v>
      </c>
      <c r="AG26" s="12">
        <v>5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6" customHeight="1" x14ac:dyDescent="0.25">
      <c r="A27" s="1"/>
      <c r="B27" s="41"/>
      <c r="C27" s="41"/>
      <c r="D27" s="10"/>
      <c r="E27" s="10"/>
      <c r="F27" s="10"/>
      <c r="G27" s="10"/>
      <c r="H27" s="8"/>
      <c r="I27" s="11"/>
      <c r="J27" s="10"/>
      <c r="K27" s="10"/>
      <c r="L27" s="10"/>
      <c r="M27" s="12"/>
      <c r="N27" s="11"/>
      <c r="O27" s="10"/>
      <c r="P27" s="10"/>
      <c r="Q27" s="10"/>
      <c r="R27" s="12"/>
      <c r="S27" s="11"/>
      <c r="T27" s="10"/>
      <c r="U27" s="10"/>
      <c r="V27" s="10"/>
      <c r="W27" s="12"/>
      <c r="X27" s="11"/>
      <c r="Y27" s="10"/>
      <c r="Z27" s="10"/>
      <c r="AA27" s="10"/>
      <c r="AB27" s="12"/>
      <c r="AC27" s="11"/>
      <c r="AD27" s="10"/>
      <c r="AE27" s="10"/>
      <c r="AF27" s="10"/>
      <c r="AG27" s="12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20.25" x14ac:dyDescent="0.25">
      <c r="A28" s="1"/>
      <c r="B28" s="38" t="s">
        <v>1</v>
      </c>
      <c r="C28" s="38"/>
      <c r="D28" s="17">
        <f t="shared" ref="D28:AG28" si="6">SUM(D13:D26)</f>
        <v>2611</v>
      </c>
      <c r="E28" s="17">
        <f t="shared" si="6"/>
        <v>367</v>
      </c>
      <c r="F28" s="17">
        <f t="shared" si="6"/>
        <v>557</v>
      </c>
      <c r="G28" s="17">
        <f t="shared" si="6"/>
        <v>245</v>
      </c>
      <c r="H28" s="17">
        <f t="shared" si="6"/>
        <v>1169</v>
      </c>
      <c r="I28" s="18">
        <f t="shared" si="6"/>
        <v>2115</v>
      </c>
      <c r="J28" s="17">
        <f t="shared" si="6"/>
        <v>403</v>
      </c>
      <c r="K28" s="17">
        <f t="shared" si="6"/>
        <v>626</v>
      </c>
      <c r="L28" s="17">
        <f t="shared" si="6"/>
        <v>195</v>
      </c>
      <c r="M28" s="19">
        <f t="shared" si="6"/>
        <v>1224</v>
      </c>
      <c r="N28" s="18">
        <f t="shared" si="6"/>
        <v>2357</v>
      </c>
      <c r="O28" s="17">
        <f t="shared" si="6"/>
        <v>463</v>
      </c>
      <c r="P28" s="17">
        <f t="shared" si="6"/>
        <v>665</v>
      </c>
      <c r="Q28" s="17">
        <f t="shared" si="6"/>
        <v>179</v>
      </c>
      <c r="R28" s="19">
        <f t="shared" si="6"/>
        <v>1307</v>
      </c>
      <c r="S28" s="18">
        <f t="shared" si="6"/>
        <v>1489</v>
      </c>
      <c r="T28" s="17">
        <f t="shared" si="6"/>
        <v>170</v>
      </c>
      <c r="U28" s="17">
        <f t="shared" si="6"/>
        <v>268</v>
      </c>
      <c r="V28" s="17">
        <f t="shared" si="6"/>
        <v>91</v>
      </c>
      <c r="W28" s="19">
        <f t="shared" si="6"/>
        <v>529</v>
      </c>
      <c r="X28" s="18">
        <f t="shared" si="6"/>
        <v>2280</v>
      </c>
      <c r="Y28" s="17">
        <f t="shared" si="6"/>
        <v>351</v>
      </c>
      <c r="Z28" s="17">
        <f t="shared" si="6"/>
        <v>592</v>
      </c>
      <c r="AA28" s="17">
        <f t="shared" si="6"/>
        <v>280</v>
      </c>
      <c r="AB28" s="19">
        <f t="shared" si="6"/>
        <v>1223</v>
      </c>
      <c r="AC28" s="18">
        <f t="shared" si="6"/>
        <v>2077</v>
      </c>
      <c r="AD28" s="17">
        <f t="shared" si="6"/>
        <v>368</v>
      </c>
      <c r="AE28" s="17">
        <f t="shared" si="6"/>
        <v>627</v>
      </c>
      <c r="AF28" s="17">
        <f t="shared" si="6"/>
        <v>206</v>
      </c>
      <c r="AG28" s="19">
        <f t="shared" si="6"/>
        <v>1201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20.25" x14ac:dyDescent="0.25">
      <c r="A29" s="1"/>
      <c r="B29" s="41"/>
      <c r="C29" s="41"/>
      <c r="D29" s="10"/>
      <c r="E29" s="10"/>
      <c r="F29" s="10"/>
      <c r="G29" s="10"/>
      <c r="H29" s="8"/>
      <c r="I29" s="11"/>
      <c r="J29" s="10"/>
      <c r="K29" s="10"/>
      <c r="L29" s="10"/>
      <c r="M29" s="12"/>
      <c r="N29" s="11"/>
      <c r="O29" s="10"/>
      <c r="P29" s="10"/>
      <c r="Q29" s="10"/>
      <c r="R29" s="12"/>
      <c r="S29" s="11"/>
      <c r="T29" s="10"/>
      <c r="U29" s="10"/>
      <c r="V29" s="10"/>
      <c r="W29" s="12"/>
      <c r="X29" s="11"/>
      <c r="Y29" s="10"/>
      <c r="Z29" s="10"/>
      <c r="AA29" s="10"/>
      <c r="AB29" s="12"/>
      <c r="AC29" s="11"/>
      <c r="AD29" s="10"/>
      <c r="AE29" s="10"/>
      <c r="AF29" s="10"/>
      <c r="AG29" s="12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20.25" x14ac:dyDescent="0.25">
      <c r="A30" s="1"/>
      <c r="B30" s="37" t="s">
        <v>65</v>
      </c>
      <c r="C30" s="37"/>
      <c r="D30" s="38" t="s">
        <v>28</v>
      </c>
      <c r="E30" s="38"/>
      <c r="F30" s="38"/>
      <c r="G30" s="38"/>
      <c r="H30" s="38"/>
      <c r="I30" s="39" t="s">
        <v>29</v>
      </c>
      <c r="J30" s="38"/>
      <c r="K30" s="38"/>
      <c r="L30" s="38"/>
      <c r="M30" s="40"/>
      <c r="N30" s="39" t="s">
        <v>30</v>
      </c>
      <c r="O30" s="38"/>
      <c r="P30" s="38"/>
      <c r="Q30" s="38"/>
      <c r="R30" s="40"/>
      <c r="S30" s="39" t="s">
        <v>31</v>
      </c>
      <c r="T30" s="38"/>
      <c r="U30" s="38"/>
      <c r="V30" s="38"/>
      <c r="W30" s="40"/>
      <c r="X30" s="39" t="s">
        <v>32</v>
      </c>
      <c r="Y30" s="38"/>
      <c r="Z30" s="38"/>
      <c r="AA30" s="38"/>
      <c r="AB30" s="40"/>
      <c r="AC30" s="39" t="s">
        <v>33</v>
      </c>
      <c r="AD30" s="38"/>
      <c r="AE30" s="38"/>
      <c r="AF30" s="38"/>
      <c r="AG30" s="4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s="1" customFormat="1" ht="20.25" x14ac:dyDescent="0.25">
      <c r="B31" s="37"/>
      <c r="C31" s="37"/>
      <c r="D31" s="13" t="s">
        <v>0</v>
      </c>
      <c r="E31" s="14" t="s">
        <v>19</v>
      </c>
      <c r="F31" s="14" t="s">
        <v>21</v>
      </c>
      <c r="G31" s="14" t="s">
        <v>52</v>
      </c>
      <c r="H31" s="14" t="s">
        <v>20</v>
      </c>
      <c r="I31" s="15" t="s">
        <v>0</v>
      </c>
      <c r="J31" s="14" t="s">
        <v>19</v>
      </c>
      <c r="K31" s="14" t="s">
        <v>21</v>
      </c>
      <c r="L31" s="14" t="s">
        <v>52</v>
      </c>
      <c r="M31" s="16" t="s">
        <v>20</v>
      </c>
      <c r="N31" s="15" t="s">
        <v>0</v>
      </c>
      <c r="O31" s="14" t="s">
        <v>19</v>
      </c>
      <c r="P31" s="14" t="s">
        <v>21</v>
      </c>
      <c r="Q31" s="14" t="s">
        <v>52</v>
      </c>
      <c r="R31" s="16" t="s">
        <v>20</v>
      </c>
      <c r="S31" s="15" t="s">
        <v>0</v>
      </c>
      <c r="T31" s="14" t="s">
        <v>19</v>
      </c>
      <c r="U31" s="14" t="s">
        <v>21</v>
      </c>
      <c r="V31" s="14" t="s">
        <v>52</v>
      </c>
      <c r="W31" s="16" t="s">
        <v>20</v>
      </c>
      <c r="X31" s="15" t="s">
        <v>0</v>
      </c>
      <c r="Y31" s="14" t="s">
        <v>19</v>
      </c>
      <c r="Z31" s="14" t="s">
        <v>21</v>
      </c>
      <c r="AA31" s="14" t="s">
        <v>52</v>
      </c>
      <c r="AB31" s="16" t="s">
        <v>20</v>
      </c>
      <c r="AC31" s="15" t="s">
        <v>0</v>
      </c>
      <c r="AD31" s="14" t="s">
        <v>19</v>
      </c>
      <c r="AE31" s="14" t="s">
        <v>21</v>
      </c>
      <c r="AF31" s="14" t="s">
        <v>52</v>
      </c>
      <c r="AG31" s="16" t="s">
        <v>20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7" s="1" customFormat="1" ht="20.25" customHeight="1" x14ac:dyDescent="0.25">
      <c r="B32" s="34" t="s">
        <v>2</v>
      </c>
      <c r="C32" s="34"/>
      <c r="D32" s="9">
        <v>311</v>
      </c>
      <c r="E32" s="10">
        <v>39</v>
      </c>
      <c r="F32" s="10">
        <v>45</v>
      </c>
      <c r="G32" s="10">
        <f t="shared" ref="G32:G45" si="7">H32-F32-E32</f>
        <v>1</v>
      </c>
      <c r="H32" s="8">
        <v>85</v>
      </c>
      <c r="I32" s="11">
        <v>278</v>
      </c>
      <c r="J32" s="10">
        <v>61</v>
      </c>
      <c r="K32" s="10">
        <v>69</v>
      </c>
      <c r="L32" s="10">
        <f t="shared" ref="L32:L45" si="8">M32-J32-K32</f>
        <v>3</v>
      </c>
      <c r="M32" s="12">
        <v>133</v>
      </c>
      <c r="N32" s="11">
        <v>283</v>
      </c>
      <c r="O32" s="10">
        <v>30</v>
      </c>
      <c r="P32" s="10">
        <v>45</v>
      </c>
      <c r="Q32" s="10">
        <f t="shared" ref="Q32:Q45" si="9">R32-P32-O32</f>
        <v>5</v>
      </c>
      <c r="R32" s="12">
        <v>80</v>
      </c>
      <c r="S32" s="11">
        <v>317</v>
      </c>
      <c r="T32" s="10">
        <v>42</v>
      </c>
      <c r="U32" s="10">
        <v>80</v>
      </c>
      <c r="V32" s="10">
        <f t="shared" ref="V32:V45" si="10">W32-T32-U32</f>
        <v>10</v>
      </c>
      <c r="W32" s="12">
        <v>132</v>
      </c>
      <c r="X32" s="11">
        <v>302</v>
      </c>
      <c r="Y32" s="10">
        <v>48</v>
      </c>
      <c r="Z32" s="10">
        <v>65</v>
      </c>
      <c r="AA32" s="10">
        <f t="shared" ref="AA32:AA45" si="11">AB32-Z32-Y32</f>
        <v>2</v>
      </c>
      <c r="AB32" s="12">
        <v>115</v>
      </c>
      <c r="AC32" s="11">
        <v>163</v>
      </c>
      <c r="AD32" s="10">
        <v>57</v>
      </c>
      <c r="AE32" s="10">
        <v>65</v>
      </c>
      <c r="AF32" s="10">
        <f t="shared" ref="AF32:AF45" si="12">AG32-AD32-AE32</f>
        <v>13</v>
      </c>
      <c r="AG32" s="12">
        <v>135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2:63" s="1" customFormat="1" ht="20.25" x14ac:dyDescent="0.25">
      <c r="B33" s="34" t="s">
        <v>3</v>
      </c>
      <c r="C33" s="34"/>
      <c r="D33" s="9">
        <v>220</v>
      </c>
      <c r="E33" s="10">
        <v>26</v>
      </c>
      <c r="F33" s="10">
        <v>25</v>
      </c>
      <c r="G33" s="10">
        <f t="shared" si="7"/>
        <v>37</v>
      </c>
      <c r="H33" s="8">
        <v>88</v>
      </c>
      <c r="I33" s="11">
        <v>206</v>
      </c>
      <c r="J33" s="10">
        <v>15</v>
      </c>
      <c r="K33" s="10">
        <v>20</v>
      </c>
      <c r="L33" s="10">
        <f t="shared" si="8"/>
        <v>28</v>
      </c>
      <c r="M33" s="12">
        <v>63</v>
      </c>
      <c r="N33" s="11">
        <v>189</v>
      </c>
      <c r="O33" s="10">
        <v>11</v>
      </c>
      <c r="P33" s="10">
        <v>17</v>
      </c>
      <c r="Q33" s="10">
        <f t="shared" si="9"/>
        <v>18</v>
      </c>
      <c r="R33" s="12">
        <v>46</v>
      </c>
      <c r="S33" s="11">
        <v>205</v>
      </c>
      <c r="T33" s="10">
        <v>34</v>
      </c>
      <c r="U33" s="10">
        <v>53</v>
      </c>
      <c r="V33" s="10">
        <f t="shared" si="10"/>
        <v>29</v>
      </c>
      <c r="W33" s="12">
        <v>116</v>
      </c>
      <c r="X33" s="11">
        <v>176</v>
      </c>
      <c r="Y33" s="10">
        <v>42</v>
      </c>
      <c r="Z33" s="10">
        <v>53</v>
      </c>
      <c r="AA33" s="10">
        <f t="shared" si="11"/>
        <v>33</v>
      </c>
      <c r="AB33" s="12">
        <v>128</v>
      </c>
      <c r="AC33" s="11">
        <v>114</v>
      </c>
      <c r="AD33" s="10">
        <v>39</v>
      </c>
      <c r="AE33" s="10">
        <v>66</v>
      </c>
      <c r="AF33" s="10">
        <f t="shared" si="12"/>
        <v>65</v>
      </c>
      <c r="AG33" s="12">
        <v>170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2:63" s="1" customFormat="1" ht="20.25" x14ac:dyDescent="0.25">
      <c r="B34" s="34" t="s">
        <v>4</v>
      </c>
      <c r="C34" s="34"/>
      <c r="D34" s="9">
        <v>324</v>
      </c>
      <c r="E34" s="10">
        <v>74</v>
      </c>
      <c r="F34" s="10">
        <v>123</v>
      </c>
      <c r="G34" s="10">
        <f t="shared" si="7"/>
        <v>74</v>
      </c>
      <c r="H34" s="8">
        <v>271</v>
      </c>
      <c r="I34" s="11">
        <v>374</v>
      </c>
      <c r="J34" s="10">
        <v>70</v>
      </c>
      <c r="K34" s="10">
        <v>109</v>
      </c>
      <c r="L34" s="10">
        <f t="shared" si="8"/>
        <v>76</v>
      </c>
      <c r="M34" s="12">
        <v>255</v>
      </c>
      <c r="N34" s="11">
        <v>298</v>
      </c>
      <c r="O34" s="10">
        <v>77</v>
      </c>
      <c r="P34" s="10">
        <v>98</v>
      </c>
      <c r="Q34" s="10">
        <f t="shared" si="9"/>
        <v>65</v>
      </c>
      <c r="R34" s="12">
        <v>240</v>
      </c>
      <c r="S34" s="11">
        <v>351</v>
      </c>
      <c r="T34" s="10">
        <v>100</v>
      </c>
      <c r="U34" s="10">
        <v>198</v>
      </c>
      <c r="V34" s="10">
        <f t="shared" si="10"/>
        <v>54</v>
      </c>
      <c r="W34" s="12">
        <v>352</v>
      </c>
      <c r="X34" s="11">
        <v>352</v>
      </c>
      <c r="Y34" s="10">
        <v>79</v>
      </c>
      <c r="Z34" s="10">
        <v>127</v>
      </c>
      <c r="AA34" s="10">
        <f t="shared" si="11"/>
        <v>41</v>
      </c>
      <c r="AB34" s="12">
        <v>247</v>
      </c>
      <c r="AC34" s="11">
        <v>198</v>
      </c>
      <c r="AD34" s="10">
        <v>68</v>
      </c>
      <c r="AE34" s="10">
        <v>101</v>
      </c>
      <c r="AF34" s="10">
        <f t="shared" si="12"/>
        <v>17</v>
      </c>
      <c r="AG34" s="12">
        <v>186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2:63" s="1" customFormat="1" ht="20.25" x14ac:dyDescent="0.25">
      <c r="B35" s="34" t="s">
        <v>5</v>
      </c>
      <c r="C35" s="34"/>
      <c r="D35" s="9">
        <v>136</v>
      </c>
      <c r="E35" s="10">
        <v>27</v>
      </c>
      <c r="F35" s="10">
        <v>54</v>
      </c>
      <c r="G35" s="10">
        <f t="shared" si="7"/>
        <v>24</v>
      </c>
      <c r="H35" s="8">
        <v>105</v>
      </c>
      <c r="I35" s="11">
        <v>150</v>
      </c>
      <c r="J35" s="10">
        <v>11</v>
      </c>
      <c r="K35" s="10">
        <v>51</v>
      </c>
      <c r="L35" s="10">
        <f t="shared" si="8"/>
        <v>19</v>
      </c>
      <c r="M35" s="12">
        <v>81</v>
      </c>
      <c r="N35" s="11">
        <v>122</v>
      </c>
      <c r="O35" s="10">
        <v>17</v>
      </c>
      <c r="P35" s="10">
        <v>37</v>
      </c>
      <c r="Q35" s="10">
        <f t="shared" si="9"/>
        <v>30</v>
      </c>
      <c r="R35" s="12">
        <v>84</v>
      </c>
      <c r="S35" s="11">
        <v>143</v>
      </c>
      <c r="T35" s="10">
        <v>25</v>
      </c>
      <c r="U35" s="10">
        <v>22</v>
      </c>
      <c r="V35" s="10">
        <f t="shared" si="10"/>
        <v>11</v>
      </c>
      <c r="W35" s="12">
        <v>58</v>
      </c>
      <c r="X35" s="11">
        <v>104</v>
      </c>
      <c r="Y35" s="10">
        <v>20</v>
      </c>
      <c r="Z35" s="10">
        <v>30</v>
      </c>
      <c r="AA35" s="10">
        <f t="shared" si="11"/>
        <v>26</v>
      </c>
      <c r="AB35" s="12">
        <v>76</v>
      </c>
      <c r="AC35" s="11">
        <v>67</v>
      </c>
      <c r="AD35" s="10">
        <v>18</v>
      </c>
      <c r="AE35" s="10">
        <v>43</v>
      </c>
      <c r="AF35" s="10">
        <f t="shared" si="12"/>
        <v>12</v>
      </c>
      <c r="AG35" s="12">
        <v>73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2:63" s="1" customFormat="1" ht="20.25" x14ac:dyDescent="0.25">
      <c r="B36" s="34" t="s">
        <v>6</v>
      </c>
      <c r="C36" s="34"/>
      <c r="D36" s="9">
        <v>295</v>
      </c>
      <c r="E36" s="10">
        <v>78</v>
      </c>
      <c r="F36" s="10">
        <v>89</v>
      </c>
      <c r="G36" s="10">
        <f t="shared" si="7"/>
        <v>56</v>
      </c>
      <c r="H36" s="8">
        <v>223</v>
      </c>
      <c r="I36" s="11">
        <v>303</v>
      </c>
      <c r="J36" s="10">
        <v>87</v>
      </c>
      <c r="K36" s="10">
        <v>87</v>
      </c>
      <c r="L36" s="10">
        <f t="shared" si="8"/>
        <v>42</v>
      </c>
      <c r="M36" s="12">
        <v>216</v>
      </c>
      <c r="N36" s="11">
        <v>268</v>
      </c>
      <c r="O36" s="10">
        <v>66</v>
      </c>
      <c r="P36" s="10">
        <v>83</v>
      </c>
      <c r="Q36" s="10">
        <f t="shared" si="9"/>
        <v>43</v>
      </c>
      <c r="R36" s="12">
        <v>192</v>
      </c>
      <c r="S36" s="11">
        <v>296</v>
      </c>
      <c r="T36" s="10">
        <v>72</v>
      </c>
      <c r="U36" s="10">
        <v>101</v>
      </c>
      <c r="V36" s="10">
        <f t="shared" si="10"/>
        <v>24</v>
      </c>
      <c r="W36" s="12">
        <v>197</v>
      </c>
      <c r="X36" s="11">
        <v>266</v>
      </c>
      <c r="Y36" s="10">
        <v>82</v>
      </c>
      <c r="Z36" s="10">
        <v>69</v>
      </c>
      <c r="AA36" s="10">
        <f t="shared" si="11"/>
        <v>50</v>
      </c>
      <c r="AB36" s="12">
        <v>201</v>
      </c>
      <c r="AC36" s="11">
        <v>144</v>
      </c>
      <c r="AD36" s="10">
        <v>53</v>
      </c>
      <c r="AE36" s="10">
        <v>74</v>
      </c>
      <c r="AF36" s="10">
        <f t="shared" si="12"/>
        <v>15</v>
      </c>
      <c r="AG36" s="12">
        <v>142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2:63" s="1" customFormat="1" ht="20.25" x14ac:dyDescent="0.25">
      <c r="B37" s="34" t="s">
        <v>7</v>
      </c>
      <c r="C37" s="34"/>
      <c r="D37" s="10">
        <v>131</v>
      </c>
      <c r="E37" s="10">
        <v>17</v>
      </c>
      <c r="F37" s="10">
        <v>31</v>
      </c>
      <c r="G37" s="10">
        <f t="shared" si="7"/>
        <v>20</v>
      </c>
      <c r="H37" s="8">
        <v>68</v>
      </c>
      <c r="I37" s="11">
        <v>137</v>
      </c>
      <c r="J37" s="10">
        <v>32</v>
      </c>
      <c r="K37" s="10">
        <v>104</v>
      </c>
      <c r="L37" s="10">
        <f t="shared" si="8"/>
        <v>49</v>
      </c>
      <c r="M37" s="12">
        <v>185</v>
      </c>
      <c r="N37" s="11">
        <v>129</v>
      </c>
      <c r="O37" s="10">
        <v>26</v>
      </c>
      <c r="P37" s="10">
        <v>35</v>
      </c>
      <c r="Q37" s="10">
        <f t="shared" si="9"/>
        <v>29</v>
      </c>
      <c r="R37" s="12">
        <v>90</v>
      </c>
      <c r="S37" s="11">
        <v>182</v>
      </c>
      <c r="T37" s="10">
        <v>27</v>
      </c>
      <c r="U37" s="10">
        <v>56</v>
      </c>
      <c r="V37" s="10">
        <f t="shared" si="10"/>
        <v>37</v>
      </c>
      <c r="W37" s="12">
        <v>120</v>
      </c>
      <c r="X37" s="11">
        <v>145</v>
      </c>
      <c r="Y37" s="10">
        <v>31</v>
      </c>
      <c r="Z37" s="10">
        <v>29</v>
      </c>
      <c r="AA37" s="10">
        <f t="shared" si="11"/>
        <v>16</v>
      </c>
      <c r="AB37" s="12">
        <v>76</v>
      </c>
      <c r="AC37" s="11">
        <v>89</v>
      </c>
      <c r="AD37" s="10">
        <v>9</v>
      </c>
      <c r="AE37" s="10">
        <v>14</v>
      </c>
      <c r="AF37" s="10">
        <f t="shared" si="12"/>
        <v>8</v>
      </c>
      <c r="AG37" s="12">
        <v>31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2:63" s="1" customFormat="1" ht="20.25" x14ac:dyDescent="0.25">
      <c r="B38" s="34" t="s">
        <v>8</v>
      </c>
      <c r="C38" s="34"/>
      <c r="D38" s="10">
        <v>23</v>
      </c>
      <c r="E38" s="10">
        <v>6</v>
      </c>
      <c r="F38" s="10">
        <v>5</v>
      </c>
      <c r="G38" s="10">
        <f t="shared" si="7"/>
        <v>3</v>
      </c>
      <c r="H38" s="8">
        <v>14</v>
      </c>
      <c r="I38" s="11">
        <v>15</v>
      </c>
      <c r="J38" s="10">
        <v>5</v>
      </c>
      <c r="K38" s="10">
        <v>5</v>
      </c>
      <c r="L38" s="10">
        <f t="shared" si="8"/>
        <v>4</v>
      </c>
      <c r="M38" s="12">
        <v>14</v>
      </c>
      <c r="N38" s="11">
        <v>22</v>
      </c>
      <c r="O38" s="10">
        <v>4</v>
      </c>
      <c r="P38" s="10">
        <v>9</v>
      </c>
      <c r="Q38" s="10">
        <f t="shared" si="9"/>
        <v>8</v>
      </c>
      <c r="R38" s="12">
        <v>21</v>
      </c>
      <c r="S38" s="11">
        <v>27</v>
      </c>
      <c r="T38" s="10">
        <v>5</v>
      </c>
      <c r="U38" s="10">
        <v>9</v>
      </c>
      <c r="V38" s="10">
        <f t="shared" si="10"/>
        <v>6</v>
      </c>
      <c r="W38" s="12">
        <v>20</v>
      </c>
      <c r="X38" s="11">
        <v>26</v>
      </c>
      <c r="Y38" s="10">
        <v>3</v>
      </c>
      <c r="Z38" s="10">
        <v>7</v>
      </c>
      <c r="AA38" s="10">
        <f t="shared" si="11"/>
        <v>5</v>
      </c>
      <c r="AB38" s="12">
        <v>15</v>
      </c>
      <c r="AC38" s="11">
        <v>12</v>
      </c>
      <c r="AD38" s="10">
        <v>0</v>
      </c>
      <c r="AE38" s="10">
        <v>2</v>
      </c>
      <c r="AF38" s="10">
        <f t="shared" si="12"/>
        <v>1</v>
      </c>
      <c r="AG38" s="12">
        <v>3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2:63" s="1" customFormat="1" ht="20.25" x14ac:dyDescent="0.25">
      <c r="B39" s="34" t="s">
        <v>9</v>
      </c>
      <c r="C39" s="34"/>
      <c r="D39" s="10">
        <v>26</v>
      </c>
      <c r="E39" s="10">
        <v>7</v>
      </c>
      <c r="F39" s="10">
        <v>7</v>
      </c>
      <c r="G39" s="10">
        <f t="shared" si="7"/>
        <v>2</v>
      </c>
      <c r="H39" s="8">
        <v>16</v>
      </c>
      <c r="I39" s="11">
        <v>33</v>
      </c>
      <c r="J39" s="10">
        <v>5</v>
      </c>
      <c r="K39" s="10">
        <v>11</v>
      </c>
      <c r="L39" s="10">
        <f t="shared" si="8"/>
        <v>3</v>
      </c>
      <c r="M39" s="12">
        <v>19</v>
      </c>
      <c r="N39" s="11">
        <v>27</v>
      </c>
      <c r="O39" s="10">
        <v>6</v>
      </c>
      <c r="P39" s="10">
        <v>7</v>
      </c>
      <c r="Q39" s="10">
        <f t="shared" si="9"/>
        <v>4</v>
      </c>
      <c r="R39" s="12">
        <v>17</v>
      </c>
      <c r="S39" s="11">
        <v>23</v>
      </c>
      <c r="T39" s="10">
        <v>4</v>
      </c>
      <c r="U39" s="10">
        <v>7</v>
      </c>
      <c r="V39" s="10">
        <f t="shared" si="10"/>
        <v>5</v>
      </c>
      <c r="W39" s="12">
        <v>16</v>
      </c>
      <c r="X39" s="11">
        <v>34</v>
      </c>
      <c r="Y39" s="10">
        <v>6</v>
      </c>
      <c r="Z39" s="10">
        <v>9</v>
      </c>
      <c r="AA39" s="10">
        <f t="shared" si="11"/>
        <v>4</v>
      </c>
      <c r="AB39" s="12">
        <v>19</v>
      </c>
      <c r="AC39" s="11">
        <v>19</v>
      </c>
      <c r="AD39" s="10">
        <v>4</v>
      </c>
      <c r="AE39" s="10">
        <v>12</v>
      </c>
      <c r="AF39" s="10">
        <f t="shared" si="12"/>
        <v>3</v>
      </c>
      <c r="AG39" s="12">
        <v>19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2:63" s="1" customFormat="1" ht="20.25" x14ac:dyDescent="0.25">
      <c r="B40" s="34" t="s">
        <v>10</v>
      </c>
      <c r="C40" s="34"/>
      <c r="D40" s="10">
        <v>17</v>
      </c>
      <c r="E40" s="10">
        <v>6</v>
      </c>
      <c r="F40" s="10">
        <v>12</v>
      </c>
      <c r="G40" s="10">
        <f t="shared" si="7"/>
        <v>11</v>
      </c>
      <c r="H40" s="8">
        <v>29</v>
      </c>
      <c r="I40" s="11">
        <v>43</v>
      </c>
      <c r="J40" s="10">
        <v>7</v>
      </c>
      <c r="K40" s="10">
        <v>16</v>
      </c>
      <c r="L40" s="10">
        <f t="shared" si="8"/>
        <v>3</v>
      </c>
      <c r="M40" s="12">
        <v>26</v>
      </c>
      <c r="N40" s="11">
        <v>11</v>
      </c>
      <c r="O40" s="10">
        <v>2</v>
      </c>
      <c r="P40" s="10">
        <v>9</v>
      </c>
      <c r="Q40" s="10">
        <f t="shared" si="9"/>
        <v>8</v>
      </c>
      <c r="R40" s="12">
        <v>19</v>
      </c>
      <c r="S40" s="11">
        <v>33</v>
      </c>
      <c r="T40" s="10">
        <v>5</v>
      </c>
      <c r="U40" s="10">
        <v>14</v>
      </c>
      <c r="V40" s="10">
        <f t="shared" si="10"/>
        <v>11</v>
      </c>
      <c r="W40" s="12">
        <v>30</v>
      </c>
      <c r="X40" s="11">
        <v>21</v>
      </c>
      <c r="Y40" s="10">
        <v>7</v>
      </c>
      <c r="Z40" s="10">
        <v>14</v>
      </c>
      <c r="AA40" s="10">
        <f t="shared" si="11"/>
        <v>11</v>
      </c>
      <c r="AB40" s="12">
        <v>32</v>
      </c>
      <c r="AC40" s="11">
        <v>35</v>
      </c>
      <c r="AD40" s="10">
        <v>1</v>
      </c>
      <c r="AE40" s="10">
        <v>15</v>
      </c>
      <c r="AF40" s="10">
        <f t="shared" si="12"/>
        <v>3</v>
      </c>
      <c r="AG40" s="12">
        <v>19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2:63" s="1" customFormat="1" ht="20.25" x14ac:dyDescent="0.25">
      <c r="B41" s="34" t="s">
        <v>11</v>
      </c>
      <c r="C41" s="34"/>
      <c r="D41" s="9">
        <v>8</v>
      </c>
      <c r="E41" s="10">
        <v>0</v>
      </c>
      <c r="F41" s="10">
        <v>0</v>
      </c>
      <c r="G41" s="10">
        <f t="shared" si="7"/>
        <v>0</v>
      </c>
      <c r="H41" s="8">
        <v>0</v>
      </c>
      <c r="I41" s="11">
        <v>2</v>
      </c>
      <c r="J41" s="10">
        <v>1</v>
      </c>
      <c r="K41" s="10">
        <v>0</v>
      </c>
      <c r="L41" s="10">
        <f t="shared" si="8"/>
        <v>0</v>
      </c>
      <c r="M41" s="12">
        <v>1</v>
      </c>
      <c r="N41" s="11">
        <v>4</v>
      </c>
      <c r="O41" s="10">
        <v>1</v>
      </c>
      <c r="P41" s="10">
        <v>2</v>
      </c>
      <c r="Q41" s="10">
        <f t="shared" si="9"/>
        <v>0</v>
      </c>
      <c r="R41" s="12">
        <v>3</v>
      </c>
      <c r="S41" s="11">
        <v>4</v>
      </c>
      <c r="T41" s="10">
        <v>0</v>
      </c>
      <c r="U41" s="10">
        <v>2</v>
      </c>
      <c r="V41" s="10">
        <f t="shared" si="10"/>
        <v>1</v>
      </c>
      <c r="W41" s="12">
        <v>3</v>
      </c>
      <c r="X41" s="11">
        <v>2</v>
      </c>
      <c r="Y41" s="10">
        <v>4</v>
      </c>
      <c r="Z41" s="10">
        <v>3</v>
      </c>
      <c r="AA41" s="10">
        <f t="shared" si="11"/>
        <v>0</v>
      </c>
      <c r="AB41" s="12">
        <v>7</v>
      </c>
      <c r="AC41" s="11">
        <v>5</v>
      </c>
      <c r="AD41" s="10">
        <v>1</v>
      </c>
      <c r="AE41" s="10">
        <v>0</v>
      </c>
      <c r="AF41" s="10">
        <f t="shared" si="12"/>
        <v>0</v>
      </c>
      <c r="AG41" s="12">
        <v>1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2:63" s="1" customFormat="1" ht="20.25" x14ac:dyDescent="0.25">
      <c r="B42" s="34" t="s">
        <v>12</v>
      </c>
      <c r="C42" s="34"/>
      <c r="D42" s="9">
        <v>55</v>
      </c>
      <c r="E42" s="10">
        <v>14</v>
      </c>
      <c r="F42" s="10">
        <v>6</v>
      </c>
      <c r="G42" s="10">
        <f t="shared" si="7"/>
        <v>22</v>
      </c>
      <c r="H42" s="8">
        <v>42</v>
      </c>
      <c r="I42" s="11">
        <v>59</v>
      </c>
      <c r="J42" s="10">
        <v>20</v>
      </c>
      <c r="K42" s="10">
        <v>26</v>
      </c>
      <c r="L42" s="10">
        <f t="shared" si="8"/>
        <v>31</v>
      </c>
      <c r="M42" s="12">
        <v>77</v>
      </c>
      <c r="N42" s="11">
        <v>85</v>
      </c>
      <c r="O42" s="10">
        <v>18</v>
      </c>
      <c r="P42" s="10">
        <v>30</v>
      </c>
      <c r="Q42" s="10">
        <f t="shared" si="9"/>
        <v>24</v>
      </c>
      <c r="R42" s="12">
        <v>72</v>
      </c>
      <c r="S42" s="11">
        <v>114</v>
      </c>
      <c r="T42" s="10">
        <v>17</v>
      </c>
      <c r="U42" s="10">
        <v>21</v>
      </c>
      <c r="V42" s="10">
        <f t="shared" si="10"/>
        <v>20</v>
      </c>
      <c r="W42" s="12">
        <v>58</v>
      </c>
      <c r="X42" s="11">
        <v>105</v>
      </c>
      <c r="Y42" s="10">
        <v>15</v>
      </c>
      <c r="Z42" s="10">
        <v>24</v>
      </c>
      <c r="AA42" s="10">
        <f t="shared" si="11"/>
        <v>17</v>
      </c>
      <c r="AB42" s="12">
        <v>56</v>
      </c>
      <c r="AC42" s="11">
        <v>67</v>
      </c>
      <c r="AD42" s="10">
        <v>12</v>
      </c>
      <c r="AE42" s="10">
        <v>15</v>
      </c>
      <c r="AF42" s="10">
        <f t="shared" si="12"/>
        <v>22</v>
      </c>
      <c r="AG42" s="12">
        <v>49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2:63" s="1" customFormat="1" ht="20.25" x14ac:dyDescent="0.25">
      <c r="B43" s="34" t="s">
        <v>13</v>
      </c>
      <c r="C43" s="34"/>
      <c r="D43" s="9">
        <v>182</v>
      </c>
      <c r="E43" s="10">
        <v>48</v>
      </c>
      <c r="F43" s="10">
        <v>76</v>
      </c>
      <c r="G43" s="10">
        <f t="shared" si="7"/>
        <v>13</v>
      </c>
      <c r="H43" s="8">
        <v>137</v>
      </c>
      <c r="I43" s="11">
        <v>207</v>
      </c>
      <c r="J43" s="10">
        <v>47</v>
      </c>
      <c r="K43" s="10">
        <v>79</v>
      </c>
      <c r="L43" s="10">
        <f t="shared" si="8"/>
        <v>6</v>
      </c>
      <c r="M43" s="12">
        <v>132</v>
      </c>
      <c r="N43" s="11">
        <v>166</v>
      </c>
      <c r="O43" s="10">
        <v>35</v>
      </c>
      <c r="P43" s="10">
        <v>45</v>
      </c>
      <c r="Q43" s="10">
        <f t="shared" si="9"/>
        <v>1</v>
      </c>
      <c r="R43" s="12">
        <v>81</v>
      </c>
      <c r="S43" s="11">
        <v>190</v>
      </c>
      <c r="T43" s="10">
        <v>37</v>
      </c>
      <c r="U43" s="10">
        <v>57</v>
      </c>
      <c r="V43" s="10">
        <f t="shared" si="10"/>
        <v>4</v>
      </c>
      <c r="W43" s="12">
        <v>98</v>
      </c>
      <c r="X43" s="11">
        <v>174</v>
      </c>
      <c r="Y43" s="10">
        <v>31</v>
      </c>
      <c r="Z43" s="10">
        <v>60</v>
      </c>
      <c r="AA43" s="10">
        <f t="shared" si="11"/>
        <v>0</v>
      </c>
      <c r="AB43" s="12">
        <v>91</v>
      </c>
      <c r="AC43" s="11">
        <v>115</v>
      </c>
      <c r="AD43" s="10">
        <v>18</v>
      </c>
      <c r="AE43" s="10">
        <v>36</v>
      </c>
      <c r="AF43" s="10">
        <f t="shared" si="12"/>
        <v>32</v>
      </c>
      <c r="AG43" s="12">
        <v>86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2:63" s="1" customFormat="1" ht="20.25" x14ac:dyDescent="0.25">
      <c r="B44" s="34" t="s">
        <v>14</v>
      </c>
      <c r="C44" s="34"/>
      <c r="D44" s="9">
        <v>291</v>
      </c>
      <c r="E44" s="10">
        <v>42</v>
      </c>
      <c r="F44" s="10">
        <v>76</v>
      </c>
      <c r="G44" s="10">
        <f t="shared" si="7"/>
        <v>12</v>
      </c>
      <c r="H44" s="8">
        <v>130</v>
      </c>
      <c r="I44" s="11">
        <v>297</v>
      </c>
      <c r="J44" s="10">
        <v>37</v>
      </c>
      <c r="K44" s="10">
        <v>89</v>
      </c>
      <c r="L44" s="10">
        <f t="shared" si="8"/>
        <v>14</v>
      </c>
      <c r="M44" s="12">
        <v>140</v>
      </c>
      <c r="N44" s="11">
        <v>269</v>
      </c>
      <c r="O44" s="10">
        <v>52</v>
      </c>
      <c r="P44" s="10">
        <v>83</v>
      </c>
      <c r="Q44" s="10">
        <f t="shared" si="9"/>
        <v>11</v>
      </c>
      <c r="R44" s="12">
        <v>146</v>
      </c>
      <c r="S44" s="11">
        <v>317</v>
      </c>
      <c r="T44" s="10">
        <v>78</v>
      </c>
      <c r="U44" s="10">
        <v>99</v>
      </c>
      <c r="V44" s="10">
        <f t="shared" si="10"/>
        <v>11</v>
      </c>
      <c r="W44" s="12">
        <v>188</v>
      </c>
      <c r="X44" s="11">
        <v>294</v>
      </c>
      <c r="Y44" s="10">
        <v>58</v>
      </c>
      <c r="Z44" s="10">
        <v>89</v>
      </c>
      <c r="AA44" s="10">
        <f t="shared" si="11"/>
        <v>15</v>
      </c>
      <c r="AB44" s="12">
        <v>162</v>
      </c>
      <c r="AC44" s="11">
        <v>160</v>
      </c>
      <c r="AD44" s="10">
        <v>75</v>
      </c>
      <c r="AE44" s="10">
        <v>123</v>
      </c>
      <c r="AF44" s="10">
        <f t="shared" si="12"/>
        <v>5</v>
      </c>
      <c r="AG44" s="12">
        <v>203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2:63" s="1" customFormat="1" ht="20.25" x14ac:dyDescent="0.25">
      <c r="B45" s="34" t="s">
        <v>15</v>
      </c>
      <c r="C45" s="34"/>
      <c r="D45" s="10">
        <v>16</v>
      </c>
      <c r="E45" s="10">
        <v>1</v>
      </c>
      <c r="F45" s="10">
        <v>3</v>
      </c>
      <c r="G45" s="10">
        <f t="shared" si="7"/>
        <v>3</v>
      </c>
      <c r="H45" s="8">
        <v>7</v>
      </c>
      <c r="I45" s="11">
        <v>9</v>
      </c>
      <c r="J45" s="10">
        <v>4</v>
      </c>
      <c r="K45" s="10">
        <v>5</v>
      </c>
      <c r="L45" s="10">
        <f t="shared" si="8"/>
        <v>3</v>
      </c>
      <c r="M45" s="12">
        <v>12</v>
      </c>
      <c r="N45" s="11">
        <v>13</v>
      </c>
      <c r="O45" s="10">
        <v>2</v>
      </c>
      <c r="P45" s="10">
        <v>4</v>
      </c>
      <c r="Q45" s="10">
        <f t="shared" si="9"/>
        <v>2</v>
      </c>
      <c r="R45" s="12">
        <v>8</v>
      </c>
      <c r="S45" s="11">
        <v>25</v>
      </c>
      <c r="T45" s="10">
        <v>3</v>
      </c>
      <c r="U45" s="10">
        <v>3</v>
      </c>
      <c r="V45" s="10">
        <f t="shared" si="10"/>
        <v>1</v>
      </c>
      <c r="W45" s="12">
        <v>7</v>
      </c>
      <c r="X45" s="11">
        <v>18</v>
      </c>
      <c r="Y45" s="10">
        <v>2</v>
      </c>
      <c r="Z45" s="10">
        <v>1</v>
      </c>
      <c r="AA45" s="10">
        <f t="shared" si="11"/>
        <v>2</v>
      </c>
      <c r="AB45" s="12">
        <v>5</v>
      </c>
      <c r="AC45" s="11">
        <v>11</v>
      </c>
      <c r="AD45" s="10">
        <v>1</v>
      </c>
      <c r="AE45" s="10">
        <v>0</v>
      </c>
      <c r="AF45" s="10">
        <f t="shared" si="12"/>
        <v>5</v>
      </c>
      <c r="AG45" s="12">
        <v>6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2:63" s="1" customFormat="1" ht="9.9499999999999993" customHeight="1" x14ac:dyDescent="0.25">
      <c r="B46" s="41"/>
      <c r="C46" s="41"/>
      <c r="D46" s="10"/>
      <c r="E46" s="10"/>
      <c r="F46" s="10"/>
      <c r="G46" s="10"/>
      <c r="H46" s="8"/>
      <c r="I46" s="11"/>
      <c r="J46" s="10"/>
      <c r="K46" s="10"/>
      <c r="L46" s="10"/>
      <c r="M46" s="12"/>
      <c r="N46" s="11"/>
      <c r="O46" s="10"/>
      <c r="P46" s="10"/>
      <c r="Q46" s="10"/>
      <c r="R46" s="12"/>
      <c r="S46" s="11"/>
      <c r="T46" s="10"/>
      <c r="U46" s="10"/>
      <c r="V46" s="10"/>
      <c r="W46" s="12"/>
      <c r="X46" s="11"/>
      <c r="Y46" s="10"/>
      <c r="Z46" s="10"/>
      <c r="AA46" s="10"/>
      <c r="AB46" s="12"/>
      <c r="AC46" s="11"/>
      <c r="AD46" s="10"/>
      <c r="AE46" s="10"/>
      <c r="AF46" s="10"/>
      <c r="AG46" s="1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2:63" s="1" customFormat="1" ht="20.25" x14ac:dyDescent="0.25">
      <c r="B47" s="38" t="s">
        <v>1</v>
      </c>
      <c r="C47" s="38"/>
      <c r="D47" s="17">
        <f t="shared" ref="D47:AG47" si="13">SUM(D32:D45)</f>
        <v>2035</v>
      </c>
      <c r="E47" s="17">
        <f t="shared" si="13"/>
        <v>385</v>
      </c>
      <c r="F47" s="17">
        <f t="shared" si="13"/>
        <v>552</v>
      </c>
      <c r="G47" s="17">
        <f t="shared" si="13"/>
        <v>278</v>
      </c>
      <c r="H47" s="17">
        <f t="shared" si="13"/>
        <v>1215</v>
      </c>
      <c r="I47" s="18">
        <f t="shared" si="13"/>
        <v>2113</v>
      </c>
      <c r="J47" s="17">
        <f t="shared" si="13"/>
        <v>402</v>
      </c>
      <c r="K47" s="17">
        <f t="shared" si="13"/>
        <v>671</v>
      </c>
      <c r="L47" s="17">
        <f t="shared" si="13"/>
        <v>281</v>
      </c>
      <c r="M47" s="19">
        <f t="shared" si="13"/>
        <v>1354</v>
      </c>
      <c r="N47" s="18">
        <f t="shared" si="13"/>
        <v>1886</v>
      </c>
      <c r="O47" s="17">
        <f t="shared" si="13"/>
        <v>347</v>
      </c>
      <c r="P47" s="17">
        <f t="shared" si="13"/>
        <v>504</v>
      </c>
      <c r="Q47" s="17">
        <f t="shared" si="13"/>
        <v>248</v>
      </c>
      <c r="R47" s="19">
        <f t="shared" si="13"/>
        <v>1099</v>
      </c>
      <c r="S47" s="18">
        <f t="shared" si="13"/>
        <v>2227</v>
      </c>
      <c r="T47" s="17">
        <f t="shared" si="13"/>
        <v>449</v>
      </c>
      <c r="U47" s="17">
        <f t="shared" si="13"/>
        <v>722</v>
      </c>
      <c r="V47" s="17">
        <f t="shared" si="13"/>
        <v>224</v>
      </c>
      <c r="W47" s="19">
        <f t="shared" si="13"/>
        <v>1395</v>
      </c>
      <c r="X47" s="18">
        <f t="shared" si="13"/>
        <v>2019</v>
      </c>
      <c r="Y47" s="17">
        <f t="shared" si="13"/>
        <v>428</v>
      </c>
      <c r="Z47" s="17">
        <f t="shared" si="13"/>
        <v>580</v>
      </c>
      <c r="AA47" s="17">
        <f t="shared" si="13"/>
        <v>222</v>
      </c>
      <c r="AB47" s="19">
        <f t="shared" si="13"/>
        <v>1230</v>
      </c>
      <c r="AC47" s="18">
        <f t="shared" si="13"/>
        <v>1199</v>
      </c>
      <c r="AD47" s="17">
        <f t="shared" si="13"/>
        <v>356</v>
      </c>
      <c r="AE47" s="17">
        <f t="shared" si="13"/>
        <v>566</v>
      </c>
      <c r="AF47" s="17">
        <f t="shared" si="13"/>
        <v>201</v>
      </c>
      <c r="AG47" s="19">
        <f t="shared" si="13"/>
        <v>1123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2:63" s="1" customFormat="1" ht="20.2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s="1" customFormat="1" ht="20.25" x14ac:dyDescent="0.25">
      <c r="B49"/>
      <c r="C49"/>
      <c r="D49" s="6" t="s">
        <v>49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2:63" ht="20.25" x14ac:dyDescent="0.25">
      <c r="E50" s="13" t="s">
        <v>0</v>
      </c>
      <c r="F50" s="5" t="s">
        <v>48</v>
      </c>
      <c r="G50" s="1" t="s">
        <v>44</v>
      </c>
      <c r="H50" s="1"/>
      <c r="I50" s="1"/>
      <c r="J50" s="1"/>
      <c r="K50" s="1"/>
      <c r="L50" s="1"/>
      <c r="M50" s="1"/>
    </row>
    <row r="51" spans="2:63" ht="20.25" x14ac:dyDescent="0.25">
      <c r="D51" s="1"/>
      <c r="E51" s="14" t="s">
        <v>19</v>
      </c>
      <c r="F51" s="5" t="s">
        <v>48</v>
      </c>
      <c r="G51" s="1" t="s">
        <v>47</v>
      </c>
      <c r="H51" s="1"/>
      <c r="I51" s="1"/>
      <c r="J51" s="1"/>
      <c r="K51" s="1"/>
      <c r="L51" s="1"/>
      <c r="M51" s="1"/>
    </row>
    <row r="52" spans="2:63" ht="20.25" x14ac:dyDescent="0.25">
      <c r="D52" s="1"/>
      <c r="E52" s="14" t="s">
        <v>21</v>
      </c>
      <c r="F52" s="5" t="s">
        <v>48</v>
      </c>
      <c r="G52" s="1" t="s">
        <v>46</v>
      </c>
      <c r="H52" s="1"/>
      <c r="I52" s="1"/>
      <c r="J52" s="1"/>
      <c r="K52" s="1"/>
      <c r="L52" s="1"/>
      <c r="M52" s="1"/>
    </row>
    <row r="53" spans="2:63" ht="20.25" x14ac:dyDescent="0.25">
      <c r="D53" s="1"/>
      <c r="E53" s="14" t="s">
        <v>52</v>
      </c>
      <c r="F53" s="5" t="s">
        <v>48</v>
      </c>
      <c r="G53" s="1" t="s">
        <v>45</v>
      </c>
      <c r="H53" s="1"/>
      <c r="I53" s="1"/>
      <c r="J53" s="1"/>
      <c r="K53" s="1"/>
      <c r="L53" s="1"/>
      <c r="M53" s="1"/>
    </row>
    <row r="54" spans="2:63" ht="20.25" x14ac:dyDescent="0.25">
      <c r="D54" s="1"/>
      <c r="E54" s="14" t="s">
        <v>20</v>
      </c>
      <c r="F54" s="5" t="s">
        <v>48</v>
      </c>
      <c r="G54" s="1" t="s">
        <v>50</v>
      </c>
      <c r="H54" s="1"/>
      <c r="I54" s="1"/>
      <c r="J54" s="1"/>
      <c r="K54" s="1"/>
      <c r="L54" s="1"/>
      <c r="M54" s="1"/>
    </row>
  </sheetData>
  <mergeCells count="48">
    <mergeCell ref="J1:AG6"/>
    <mergeCell ref="B25:C25"/>
    <mergeCell ref="B13:C13"/>
    <mergeCell ref="B14:C14"/>
    <mergeCell ref="B15:C15"/>
    <mergeCell ref="B16:C16"/>
    <mergeCell ref="B20:C20"/>
    <mergeCell ref="B19:C19"/>
    <mergeCell ref="B17:C17"/>
    <mergeCell ref="B18:C18"/>
    <mergeCell ref="S11:W11"/>
    <mergeCell ref="X11:AB11"/>
    <mergeCell ref="AC11:AG11"/>
    <mergeCell ref="B39:C39"/>
    <mergeCell ref="B28:C28"/>
    <mergeCell ref="B29:C29"/>
    <mergeCell ref="B32:C32"/>
    <mergeCell ref="B33:C33"/>
    <mergeCell ref="B30:C31"/>
    <mergeCell ref="B46:C46"/>
    <mergeCell ref="B47:C47"/>
    <mergeCell ref="B11:C12"/>
    <mergeCell ref="D11:H11"/>
    <mergeCell ref="I11:M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AC30:AG30"/>
    <mergeCell ref="N11:R11"/>
    <mergeCell ref="B21:C21"/>
    <mergeCell ref="B22:C22"/>
    <mergeCell ref="B23:C23"/>
    <mergeCell ref="B24:C24"/>
    <mergeCell ref="B26:C26"/>
    <mergeCell ref="D30:H30"/>
    <mergeCell ref="I30:M30"/>
    <mergeCell ref="N30:R30"/>
    <mergeCell ref="S30:W30"/>
    <mergeCell ref="X30:AB30"/>
    <mergeCell ref="B27:C27"/>
  </mergeCells>
  <phoneticPr fontId="6" type="noConversion"/>
  <pageMargins left="0.7" right="0.7" top="0.75" bottom="0.75" header="0" footer="0"/>
  <pageSetup scale="32" orientation="landscape" horizontalDpi="4294967294" verticalDpi="429496729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28"/>
  <sheetViews>
    <sheetView zoomScale="60" zoomScaleNormal="60" zoomScalePageLayoutView="50" workbookViewId="0">
      <selection activeCell="N43" sqref="N43"/>
    </sheetView>
  </sheetViews>
  <sheetFormatPr baseColWidth="10" defaultRowHeight="15" x14ac:dyDescent="0.25"/>
  <cols>
    <col min="1" max="1" width="4" customWidth="1"/>
    <col min="3" max="3" width="16.7109375" customWidth="1"/>
    <col min="4" max="4" width="11.28515625" customWidth="1"/>
    <col min="28" max="28" width="4.7109375" customWidth="1"/>
  </cols>
  <sheetData>
    <row r="2" spans="1:66" ht="15" customHeight="1" x14ac:dyDescent="0.4">
      <c r="I2" s="42" t="s">
        <v>42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3"/>
      <c r="AC2" s="3"/>
      <c r="AD2" s="3"/>
      <c r="AE2" s="3"/>
      <c r="AF2" s="3"/>
    </row>
    <row r="3" spans="1:66" ht="15" customHeight="1" x14ac:dyDescent="0.4"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3"/>
      <c r="AC3" s="3"/>
      <c r="AD3" s="3"/>
      <c r="AE3" s="3"/>
      <c r="AF3" s="3"/>
    </row>
    <row r="4" spans="1:66" ht="15" customHeight="1" x14ac:dyDescent="0.4"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3"/>
      <c r="AC4" s="3"/>
      <c r="AD4" s="3"/>
      <c r="AE4" s="3"/>
      <c r="AF4" s="3"/>
    </row>
    <row r="5" spans="1:66" ht="15" customHeight="1" x14ac:dyDescent="0.4"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3"/>
      <c r="AC5" s="3"/>
      <c r="AD5" s="3"/>
      <c r="AE5" s="3"/>
      <c r="AF5" s="3"/>
    </row>
    <row r="6" spans="1:66" ht="15" customHeight="1" x14ac:dyDescent="0.4"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3"/>
      <c r="AC6" s="3"/>
      <c r="AD6" s="3"/>
      <c r="AE6" s="3"/>
      <c r="AF6" s="3"/>
    </row>
    <row r="7" spans="1:66" ht="15" customHeight="1" x14ac:dyDescent="0.4"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3"/>
      <c r="AC7" s="3"/>
      <c r="AD7" s="3"/>
      <c r="AE7" s="3"/>
      <c r="AF7" s="3"/>
    </row>
    <row r="8" spans="1:66" x14ac:dyDescent="0.25"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66" x14ac:dyDescent="0.25"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66" x14ac:dyDescent="0.25"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66" x14ac:dyDescent="0.25"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66" ht="21.75" customHeight="1" x14ac:dyDescent="0.9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66" ht="21.75" customHeight="1" x14ac:dyDescent="0.9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5" spans="1:66" ht="20.25" customHeight="1" x14ac:dyDescent="0.25">
      <c r="A15" s="1"/>
      <c r="B15" s="37">
        <v>2011</v>
      </c>
      <c r="C15" s="37"/>
      <c r="D15" s="38" t="s">
        <v>22</v>
      </c>
      <c r="E15" s="40"/>
      <c r="F15" s="38" t="s">
        <v>23</v>
      </c>
      <c r="G15" s="40"/>
      <c r="H15" s="38" t="s">
        <v>24</v>
      </c>
      <c r="I15" s="40"/>
      <c r="J15" s="38" t="s">
        <v>25</v>
      </c>
      <c r="K15" s="40"/>
      <c r="L15" s="38" t="s">
        <v>26</v>
      </c>
      <c r="M15" s="40"/>
      <c r="N15" s="38" t="s">
        <v>27</v>
      </c>
      <c r="O15" s="40"/>
      <c r="P15" s="38" t="s">
        <v>28</v>
      </c>
      <c r="Q15" s="40"/>
      <c r="R15" s="38" t="s">
        <v>29</v>
      </c>
      <c r="S15" s="40"/>
      <c r="T15" s="38" t="s">
        <v>30</v>
      </c>
      <c r="U15" s="40"/>
      <c r="V15" s="38" t="s">
        <v>31</v>
      </c>
      <c r="W15" s="40"/>
      <c r="X15" s="38" t="s">
        <v>32</v>
      </c>
      <c r="Y15" s="40"/>
      <c r="Z15" s="38" t="s">
        <v>33</v>
      </c>
      <c r="AA15" s="40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20.25" x14ac:dyDescent="0.25">
      <c r="A16" s="1"/>
      <c r="B16" s="37"/>
      <c r="C16" s="37"/>
      <c r="D16" s="13" t="s">
        <v>0</v>
      </c>
      <c r="E16" s="16" t="s">
        <v>40</v>
      </c>
      <c r="F16" s="13" t="s">
        <v>0</v>
      </c>
      <c r="G16" s="16" t="s">
        <v>40</v>
      </c>
      <c r="H16" s="13" t="s">
        <v>0</v>
      </c>
      <c r="I16" s="16" t="s">
        <v>40</v>
      </c>
      <c r="J16" s="13" t="s">
        <v>0</v>
      </c>
      <c r="K16" s="16" t="s">
        <v>40</v>
      </c>
      <c r="L16" s="13" t="s">
        <v>0</v>
      </c>
      <c r="M16" s="16" t="s">
        <v>40</v>
      </c>
      <c r="N16" s="13" t="s">
        <v>0</v>
      </c>
      <c r="O16" s="16" t="s">
        <v>40</v>
      </c>
      <c r="P16" s="13" t="s">
        <v>0</v>
      </c>
      <c r="Q16" s="16" t="s">
        <v>40</v>
      </c>
      <c r="R16" s="13" t="s">
        <v>0</v>
      </c>
      <c r="S16" s="16" t="s">
        <v>40</v>
      </c>
      <c r="T16" s="13" t="s">
        <v>0</v>
      </c>
      <c r="U16" s="16" t="s">
        <v>40</v>
      </c>
      <c r="V16" s="13" t="s">
        <v>0</v>
      </c>
      <c r="W16" s="16" t="s">
        <v>40</v>
      </c>
      <c r="X16" s="13" t="s">
        <v>0</v>
      </c>
      <c r="Y16" s="16" t="s">
        <v>40</v>
      </c>
      <c r="Z16" s="13" t="s">
        <v>0</v>
      </c>
      <c r="AA16" s="16" t="s">
        <v>40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20.25" x14ac:dyDescent="0.25">
      <c r="A17" s="1"/>
      <c r="B17" s="34" t="s">
        <v>39</v>
      </c>
      <c r="C17" s="34"/>
      <c r="D17" s="10">
        <v>1761</v>
      </c>
      <c r="E17" s="12">
        <v>1001</v>
      </c>
      <c r="F17" s="10">
        <v>1678</v>
      </c>
      <c r="G17" s="12">
        <v>1253</v>
      </c>
      <c r="H17" s="10">
        <v>1874</v>
      </c>
      <c r="I17" s="12">
        <v>1332</v>
      </c>
      <c r="J17" s="10">
        <v>982</v>
      </c>
      <c r="K17" s="12">
        <v>769</v>
      </c>
      <c r="L17" s="10">
        <v>2087</v>
      </c>
      <c r="M17" s="12">
        <v>1045</v>
      </c>
      <c r="N17" s="10">
        <v>1854</v>
      </c>
      <c r="O17" s="12">
        <v>1212</v>
      </c>
      <c r="P17" s="10">
        <v>1654</v>
      </c>
      <c r="Q17" s="12">
        <v>1223</v>
      </c>
      <c r="R17" s="10">
        <v>1831</v>
      </c>
      <c r="S17" s="12">
        <v>1335</v>
      </c>
      <c r="T17" s="10">
        <v>1691</v>
      </c>
      <c r="U17" s="12">
        <v>1401</v>
      </c>
      <c r="V17" s="10">
        <v>1706</v>
      </c>
      <c r="W17" s="12">
        <v>1006</v>
      </c>
      <c r="X17" s="10">
        <v>1712</v>
      </c>
      <c r="Y17" s="12">
        <v>1116</v>
      </c>
      <c r="Z17" s="10">
        <v>1095</v>
      </c>
      <c r="AA17" s="12">
        <v>1523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20.25" x14ac:dyDescent="0.25">
      <c r="A18" s="1"/>
      <c r="B18" s="34" t="s">
        <v>34</v>
      </c>
      <c r="C18" s="34"/>
      <c r="D18" s="10">
        <v>110</v>
      </c>
      <c r="E18" s="12">
        <v>113</v>
      </c>
      <c r="F18" s="10">
        <v>101</v>
      </c>
      <c r="G18" s="12">
        <v>123</v>
      </c>
      <c r="H18" s="10">
        <v>111</v>
      </c>
      <c r="I18" s="12">
        <v>121</v>
      </c>
      <c r="J18" s="10">
        <v>62</v>
      </c>
      <c r="K18" s="12">
        <v>56</v>
      </c>
      <c r="L18" s="10">
        <v>178</v>
      </c>
      <c r="M18" s="12">
        <v>55</v>
      </c>
      <c r="N18" s="10">
        <v>243</v>
      </c>
      <c r="O18" s="12">
        <v>81</v>
      </c>
      <c r="P18" s="10">
        <v>177</v>
      </c>
      <c r="Q18" s="12">
        <v>81</v>
      </c>
      <c r="R18" s="10">
        <v>134</v>
      </c>
      <c r="S18" s="12">
        <v>70</v>
      </c>
      <c r="T18" s="10">
        <v>129</v>
      </c>
      <c r="U18" s="12">
        <v>375</v>
      </c>
      <c r="V18" s="10">
        <v>100</v>
      </c>
      <c r="W18" s="12">
        <v>189</v>
      </c>
      <c r="X18" s="10">
        <v>121</v>
      </c>
      <c r="Y18" s="12">
        <v>99</v>
      </c>
      <c r="Z18" s="10">
        <v>19</v>
      </c>
      <c r="AA18" s="12">
        <v>22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20.25" x14ac:dyDescent="0.25">
      <c r="A19" s="1"/>
      <c r="B19" s="34" t="s">
        <v>35</v>
      </c>
      <c r="C19" s="34"/>
      <c r="D19" s="10">
        <v>17</v>
      </c>
      <c r="E19" s="12">
        <v>13</v>
      </c>
      <c r="F19" s="10">
        <v>21</v>
      </c>
      <c r="G19" s="12">
        <v>24</v>
      </c>
      <c r="H19" s="10">
        <v>22</v>
      </c>
      <c r="I19" s="12">
        <v>50</v>
      </c>
      <c r="J19" s="10">
        <v>10</v>
      </c>
      <c r="K19" s="12">
        <v>42</v>
      </c>
      <c r="L19" s="10">
        <v>23</v>
      </c>
      <c r="M19" s="12">
        <v>25</v>
      </c>
      <c r="N19" s="10">
        <v>28</v>
      </c>
      <c r="O19" s="12">
        <v>31</v>
      </c>
      <c r="P19" s="10">
        <v>17</v>
      </c>
      <c r="Q19" s="12">
        <v>24</v>
      </c>
      <c r="R19" s="10">
        <v>17</v>
      </c>
      <c r="S19" s="12">
        <v>21</v>
      </c>
      <c r="T19" s="10">
        <v>11</v>
      </c>
      <c r="U19" s="12">
        <v>12</v>
      </c>
      <c r="V19" s="10">
        <v>18</v>
      </c>
      <c r="W19" s="12">
        <v>20</v>
      </c>
      <c r="X19" s="10">
        <v>17</v>
      </c>
      <c r="Y19" s="12">
        <v>11</v>
      </c>
      <c r="Z19" s="10">
        <v>18</v>
      </c>
      <c r="AA19" s="12">
        <v>10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20.25" x14ac:dyDescent="0.25">
      <c r="A20" s="1"/>
      <c r="B20" s="34" t="s">
        <v>36</v>
      </c>
      <c r="C20" s="34"/>
      <c r="D20" s="10">
        <v>31</v>
      </c>
      <c r="E20" s="12">
        <v>21</v>
      </c>
      <c r="F20" s="10">
        <v>26</v>
      </c>
      <c r="G20" s="12">
        <v>22</v>
      </c>
      <c r="H20" s="10">
        <v>36</v>
      </c>
      <c r="I20" s="12">
        <v>26</v>
      </c>
      <c r="J20" s="10">
        <v>19</v>
      </c>
      <c r="K20" s="12">
        <v>16</v>
      </c>
      <c r="L20" s="10">
        <v>28</v>
      </c>
      <c r="M20" s="12">
        <v>24</v>
      </c>
      <c r="N20" s="10">
        <v>30</v>
      </c>
      <c r="O20" s="12">
        <v>31</v>
      </c>
      <c r="P20" s="10">
        <v>21</v>
      </c>
      <c r="Q20" s="12">
        <v>21</v>
      </c>
      <c r="R20" s="10">
        <v>22</v>
      </c>
      <c r="S20" s="12">
        <v>33</v>
      </c>
      <c r="T20" s="10">
        <v>25</v>
      </c>
      <c r="U20" s="12">
        <v>27</v>
      </c>
      <c r="V20" s="10">
        <v>30</v>
      </c>
      <c r="W20" s="12">
        <v>22</v>
      </c>
      <c r="X20" s="10">
        <v>14</v>
      </c>
      <c r="Y20" s="12">
        <v>22</v>
      </c>
      <c r="Z20" s="10">
        <v>26</v>
      </c>
      <c r="AA20" s="12">
        <v>16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20.25" x14ac:dyDescent="0.25">
      <c r="A21" s="1"/>
      <c r="B21" s="34" t="s">
        <v>37</v>
      </c>
      <c r="C21" s="34"/>
      <c r="D21" s="10">
        <v>21</v>
      </c>
      <c r="E21" s="12">
        <v>31</v>
      </c>
      <c r="F21" s="10">
        <v>12</v>
      </c>
      <c r="G21" s="12">
        <v>35</v>
      </c>
      <c r="H21" s="10">
        <v>48</v>
      </c>
      <c r="I21" s="12">
        <v>27</v>
      </c>
      <c r="J21" s="10">
        <v>21</v>
      </c>
      <c r="K21" s="12">
        <v>18</v>
      </c>
      <c r="L21" s="10">
        <v>20</v>
      </c>
      <c r="M21" s="12">
        <v>34</v>
      </c>
      <c r="N21" s="10">
        <v>35</v>
      </c>
      <c r="O21" s="12">
        <v>26</v>
      </c>
      <c r="P21" s="10">
        <v>14</v>
      </c>
      <c r="Q21" s="12">
        <v>33</v>
      </c>
      <c r="R21" s="10">
        <v>43</v>
      </c>
      <c r="S21" s="12">
        <v>30</v>
      </c>
      <c r="T21" s="10">
        <v>29</v>
      </c>
      <c r="U21" s="12">
        <v>27</v>
      </c>
      <c r="V21" s="10">
        <v>32</v>
      </c>
      <c r="W21" s="12">
        <v>19</v>
      </c>
      <c r="X21" s="10">
        <v>41</v>
      </c>
      <c r="Y21" s="12">
        <v>38</v>
      </c>
      <c r="Z21" s="10">
        <v>31</v>
      </c>
      <c r="AA21" s="12">
        <v>20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20.25" x14ac:dyDescent="0.25">
      <c r="A22" s="1"/>
      <c r="B22" s="34" t="s">
        <v>38</v>
      </c>
      <c r="C22" s="34"/>
      <c r="D22" s="10">
        <v>9</v>
      </c>
      <c r="E22" s="12">
        <v>9</v>
      </c>
      <c r="F22" s="10">
        <v>15</v>
      </c>
      <c r="G22" s="12">
        <v>7</v>
      </c>
      <c r="H22" s="10">
        <v>15</v>
      </c>
      <c r="I22" s="12">
        <v>7</v>
      </c>
      <c r="J22" s="10">
        <v>6</v>
      </c>
      <c r="K22" s="12">
        <v>2</v>
      </c>
      <c r="L22" s="10">
        <v>14</v>
      </c>
      <c r="M22" s="12">
        <v>11</v>
      </c>
      <c r="N22" s="10">
        <v>8</v>
      </c>
      <c r="O22" s="12">
        <v>5</v>
      </c>
      <c r="P22" s="10">
        <v>10</v>
      </c>
      <c r="Q22" s="12">
        <v>3</v>
      </c>
      <c r="R22" s="10">
        <v>9</v>
      </c>
      <c r="S22" s="12">
        <v>9</v>
      </c>
      <c r="T22" s="10">
        <v>11</v>
      </c>
      <c r="U22" s="12">
        <v>8</v>
      </c>
      <c r="V22" s="10">
        <v>13</v>
      </c>
      <c r="W22" s="12">
        <v>6</v>
      </c>
      <c r="X22" s="10">
        <v>8</v>
      </c>
      <c r="Y22" s="12">
        <v>1</v>
      </c>
      <c r="Z22" s="10">
        <v>9</v>
      </c>
      <c r="AA22" s="12">
        <v>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6.75" customHeight="1" x14ac:dyDescent="0.25">
      <c r="A23" s="1"/>
      <c r="B23" s="43"/>
      <c r="C23" s="43"/>
      <c r="D23" s="10"/>
      <c r="E23" s="12"/>
      <c r="F23" s="10"/>
      <c r="G23" s="12"/>
      <c r="H23" s="10"/>
      <c r="I23" s="12"/>
      <c r="J23" s="10"/>
      <c r="K23" s="12"/>
      <c r="L23" s="10"/>
      <c r="M23" s="12"/>
      <c r="N23" s="10"/>
      <c r="O23" s="12"/>
      <c r="P23" s="10"/>
      <c r="Q23" s="12"/>
      <c r="R23" s="10"/>
      <c r="S23" s="12"/>
      <c r="T23" s="10"/>
      <c r="U23" s="12"/>
      <c r="V23" s="10"/>
      <c r="W23" s="12"/>
      <c r="X23" s="10"/>
      <c r="Y23" s="12"/>
      <c r="Z23" s="10"/>
      <c r="AA23" s="1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20.25" x14ac:dyDescent="0.25">
      <c r="A24" s="1"/>
      <c r="B24" s="38" t="s">
        <v>1</v>
      </c>
      <c r="C24" s="38"/>
      <c r="D24" s="17">
        <f t="shared" ref="D24:AA24" si="0">SUM(D17:D22)</f>
        <v>1949</v>
      </c>
      <c r="E24" s="19">
        <f t="shared" si="0"/>
        <v>1188</v>
      </c>
      <c r="F24" s="17">
        <f t="shared" si="0"/>
        <v>1853</v>
      </c>
      <c r="G24" s="19">
        <f t="shared" si="0"/>
        <v>1464</v>
      </c>
      <c r="H24" s="17">
        <f t="shared" si="0"/>
        <v>2106</v>
      </c>
      <c r="I24" s="19">
        <f t="shared" si="0"/>
        <v>1563</v>
      </c>
      <c r="J24" s="17">
        <f t="shared" si="0"/>
        <v>1100</v>
      </c>
      <c r="K24" s="19">
        <f t="shared" si="0"/>
        <v>903</v>
      </c>
      <c r="L24" s="17">
        <f t="shared" si="0"/>
        <v>2350</v>
      </c>
      <c r="M24" s="19">
        <f t="shared" si="0"/>
        <v>1194</v>
      </c>
      <c r="N24" s="17">
        <f t="shared" si="0"/>
        <v>2198</v>
      </c>
      <c r="O24" s="19">
        <f t="shared" si="0"/>
        <v>1386</v>
      </c>
      <c r="P24" s="17">
        <f t="shared" si="0"/>
        <v>1893</v>
      </c>
      <c r="Q24" s="19">
        <f t="shared" si="0"/>
        <v>1385</v>
      </c>
      <c r="R24" s="17">
        <f t="shared" si="0"/>
        <v>2056</v>
      </c>
      <c r="S24" s="19">
        <f t="shared" si="0"/>
        <v>1498</v>
      </c>
      <c r="T24" s="17">
        <f t="shared" si="0"/>
        <v>1896</v>
      </c>
      <c r="U24" s="19">
        <f t="shared" si="0"/>
        <v>1850</v>
      </c>
      <c r="V24" s="17">
        <f t="shared" si="0"/>
        <v>1899</v>
      </c>
      <c r="W24" s="19">
        <f t="shared" si="0"/>
        <v>1262</v>
      </c>
      <c r="X24" s="17">
        <f t="shared" si="0"/>
        <v>1913</v>
      </c>
      <c r="Y24" s="19">
        <f t="shared" si="0"/>
        <v>1287</v>
      </c>
      <c r="Z24" s="17">
        <f t="shared" si="0"/>
        <v>1198</v>
      </c>
      <c r="AA24" s="19">
        <f t="shared" si="0"/>
        <v>1592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6" spans="1:66" x14ac:dyDescent="0.25">
      <c r="D26" s="6" t="s">
        <v>49</v>
      </c>
      <c r="E26" s="1"/>
      <c r="F26" s="1"/>
      <c r="G26" s="1"/>
      <c r="H26" s="1"/>
    </row>
    <row r="27" spans="1:66" ht="20.25" x14ac:dyDescent="0.25">
      <c r="E27" s="13" t="s">
        <v>0</v>
      </c>
      <c r="F27" s="5" t="s">
        <v>48</v>
      </c>
      <c r="G27" s="1" t="s">
        <v>44</v>
      </c>
      <c r="H27" s="1"/>
    </row>
    <row r="28" spans="1:66" ht="20.25" x14ac:dyDescent="0.25">
      <c r="D28" s="1"/>
      <c r="E28" s="14" t="s">
        <v>40</v>
      </c>
      <c r="F28" s="5" t="s">
        <v>48</v>
      </c>
      <c r="G28" s="1" t="s">
        <v>50</v>
      </c>
      <c r="H28" s="1"/>
    </row>
  </sheetData>
  <mergeCells count="22">
    <mergeCell ref="B24:C24"/>
    <mergeCell ref="B15:C16"/>
    <mergeCell ref="B23:C23"/>
    <mergeCell ref="B17:C17"/>
    <mergeCell ref="B21:C21"/>
    <mergeCell ref="B18:C18"/>
    <mergeCell ref="B19:C19"/>
    <mergeCell ref="B20:C20"/>
    <mergeCell ref="B22:C22"/>
    <mergeCell ref="X15:Y15"/>
    <mergeCell ref="D15:E15"/>
    <mergeCell ref="F15:G15"/>
    <mergeCell ref="I2:AA11"/>
    <mergeCell ref="Z15:AA15"/>
    <mergeCell ref="J15:K15"/>
    <mergeCell ref="L15:M15"/>
    <mergeCell ref="N15:O15"/>
    <mergeCell ref="V15:W15"/>
    <mergeCell ref="R15:S15"/>
    <mergeCell ref="P15:Q15"/>
    <mergeCell ref="T15:U15"/>
    <mergeCell ref="H15:I15"/>
  </mergeCells>
  <phoneticPr fontId="6" type="noConversion"/>
  <pageMargins left="0.7" right="0.7" top="0.75" bottom="0.75" header="0" footer="0"/>
  <pageSetup scale="39" orientation="landscape" horizontalDpi="4294967294" verticalDpi="42949672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Juicios 2017</vt:lpstr>
      <vt:lpstr>Juicios 2016</vt:lpstr>
      <vt:lpstr>Juicios 2015 </vt:lpstr>
      <vt:lpstr>Juicios 2014</vt:lpstr>
      <vt:lpstr>Juicios 2013</vt:lpstr>
      <vt:lpstr>Juicios 2012</vt:lpstr>
      <vt:lpstr>Juicios 2011</vt:lpstr>
      <vt:lpstr>'Juicios 2011'!Área_de_impresión</vt:lpstr>
      <vt:lpstr>'Juicios 2012'!Área_de_impresión</vt:lpstr>
      <vt:lpstr>'Juicios 2013'!Área_de_impresión</vt:lpstr>
      <vt:lpstr>'Juicios 2014'!Área_de_impresión</vt:lpstr>
      <vt:lpstr>'Juicios 2015 '!Área_de_impresión</vt:lpstr>
      <vt:lpstr>'Juicios 2016'!Área_de_impresión</vt:lpstr>
      <vt:lpstr>'Juicios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Agustiin Orozco</cp:lastModifiedBy>
  <cp:lastPrinted>2016-04-08T21:27:00Z</cp:lastPrinted>
  <dcterms:created xsi:type="dcterms:W3CDTF">2014-07-17T14:57:48Z</dcterms:created>
  <dcterms:modified xsi:type="dcterms:W3CDTF">2017-10-10T18:12:11Z</dcterms:modified>
</cp:coreProperties>
</file>